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40" windowHeight="7230" activeTab="0"/>
  </bookViews>
  <sheets>
    <sheet name="Dynamic Spine Calculator" sheetId="1" r:id="rId1"/>
  </sheets>
  <definedNames/>
  <calcPr fullCalcOnLoad="1"/>
</workbook>
</file>

<file path=xl/sharedStrings.xml><?xml version="1.0" encoding="utf-8"?>
<sst xmlns="http://schemas.openxmlformats.org/spreadsheetml/2006/main" count="79" uniqueCount="77">
  <si>
    <t>B50</t>
  </si>
  <si>
    <t>Weight @ 29"</t>
  </si>
  <si>
    <t>GPI</t>
  </si>
  <si>
    <t>Deflection @ 28" w/1.94#</t>
  </si>
  <si>
    <t>Deflection @ 26" w/2.0#</t>
  </si>
  <si>
    <t>Static Spine</t>
  </si>
  <si>
    <t>Size 
(XX75 or 
XX78)</t>
  </si>
  <si>
    <t>Rated Weight
(#)</t>
  </si>
  <si>
    <t>Rated Draw
(In.)</t>
  </si>
  <si>
    <t>Bow Inputs</t>
  </si>
  <si>
    <t>Arrow Inputs</t>
  </si>
  <si>
    <t>Vanes</t>
  </si>
  <si>
    <t>Feathers</t>
  </si>
  <si>
    <t>Other</t>
  </si>
  <si>
    <t>FastFlight</t>
  </si>
  <si>
    <t>0</t>
  </si>
  <si>
    <t>Shelf Location
Center Cut + xx"</t>
  </si>
  <si>
    <t>Arrow Data</t>
  </si>
  <si>
    <t>Dynamic Spine Calculator</t>
  </si>
  <si>
    <t>Outputs</t>
  </si>
  <si>
    <t>Arrow Dynamic</t>
  </si>
  <si>
    <t>Enter AMO Static Spine ( 2# @ 26" Centers)</t>
  </si>
  <si>
    <t>Arrow Shaft
Size</t>
  </si>
  <si>
    <t>BOP Length (Inches)</t>
  </si>
  <si>
    <t>Point Weight (grains)</t>
  </si>
  <si>
    <t>Fletching Type</t>
  </si>
  <si>
    <t>Total Weight (grains)</t>
  </si>
  <si>
    <t>F.O.C.
(%)</t>
  </si>
  <si>
    <t>Dynamic Spine (pounds)</t>
  </si>
  <si>
    <t xml:space="preserve"> Spine Required (pounds)</t>
  </si>
  <si>
    <t>String Material Type</t>
  </si>
  <si>
    <t>Enter Shaft Weight in Grains per Inch (GPI)</t>
  </si>
  <si>
    <t>GT 5575 Trad.</t>
  </si>
  <si>
    <t>GT 3555 Trad.</t>
  </si>
  <si>
    <t>GT 7595 Trad.</t>
  </si>
  <si>
    <t>GT 1535 Trad.</t>
  </si>
  <si>
    <t>Carbon 300</t>
  </si>
  <si>
    <t>Carbon 340</t>
  </si>
  <si>
    <t>Carbon 400</t>
  </si>
  <si>
    <t>Carbon 500</t>
  </si>
  <si>
    <r>
      <rPr>
        <u val="single"/>
        <sz val="10"/>
        <rFont val="Arial"/>
        <family val="2"/>
      </rPr>
      <t>Your</t>
    </r>
    <r>
      <rPr>
        <sz val="10"/>
        <rFont val="Arial"/>
        <family val="2"/>
      </rPr>
      <t xml:space="preserve"> Draw
(In.)</t>
    </r>
  </si>
  <si>
    <t>`</t>
  </si>
  <si>
    <t>Nock End Weight (grains)</t>
  </si>
  <si>
    <t>CE 250</t>
  </si>
  <si>
    <t>CE 150</t>
  </si>
  <si>
    <t>CE 350</t>
  </si>
  <si>
    <t>CE 090</t>
  </si>
  <si>
    <t xml:space="preserve">AMO/AMA(2# @ 26") -   </t>
  </si>
  <si>
    <t>Static Spine Converter</t>
  </si>
  <si>
    <t xml:space="preserve">ASTM (1.94# @ 28") - </t>
  </si>
  <si>
    <t>Deflection (inches)</t>
  </si>
  <si>
    <t>AMO Static Spine (#)</t>
  </si>
  <si>
    <t>MFX Classic 340</t>
  </si>
  <si>
    <t>MFX Classic 400</t>
  </si>
  <si>
    <t>MFX Classic 500</t>
  </si>
  <si>
    <t>Wood Shaft</t>
  </si>
  <si>
    <t>1512 X7</t>
  </si>
  <si>
    <t>1612 X7</t>
  </si>
  <si>
    <t>1514 X7</t>
  </si>
  <si>
    <t>1614 X7</t>
  </si>
  <si>
    <t>1712 X7</t>
  </si>
  <si>
    <t>1714 X7</t>
  </si>
  <si>
    <t>1812 X7</t>
  </si>
  <si>
    <t>1814 X7</t>
  </si>
  <si>
    <t>1912 X7</t>
  </si>
  <si>
    <t>2012 X7</t>
  </si>
  <si>
    <t>1914 X7</t>
  </si>
  <si>
    <t>2112 X7</t>
  </si>
  <si>
    <t>2014 X7</t>
  </si>
  <si>
    <t>2212 X7</t>
  </si>
  <si>
    <t>2114 X7</t>
  </si>
  <si>
    <t>2312 X7</t>
  </si>
  <si>
    <t>2214 X7</t>
  </si>
  <si>
    <t>2412 X7</t>
  </si>
  <si>
    <t>2512 X7</t>
  </si>
  <si>
    <t>Distance from BOP to balance point (A)</t>
  </si>
  <si>
    <t xml:space="preserve">Dynamic Spine w/o Mass compensation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</si>
</sst>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 ?/4"/>
    <numFmt numFmtId="167" formatCode="&quot;Yes&quot;;&quot;Yes&quot;;&quot;No&quot;"/>
    <numFmt numFmtId="168" formatCode="&quot;True&quot;;&quot;True&quot;;&quot;False&quot;"/>
    <numFmt numFmtId="169" formatCode="&quot;On&quot;;&quot;On&quot;;&quot;Off&quot;"/>
    <numFmt numFmtId="170" formatCode="[$€-2]\ #,##0.00_);[Red]\([$€-2]\ #,##0.00\)"/>
  </numFmts>
  <fonts count="61">
    <font>
      <sz val="10"/>
      <name val="Arial"/>
      <family val="0"/>
    </font>
    <font>
      <sz val="8"/>
      <name val="Arial"/>
      <family val="2"/>
    </font>
    <font>
      <sz val="12"/>
      <name val="Algerian"/>
      <family val="5"/>
    </font>
    <font>
      <sz val="18"/>
      <name val="Arial"/>
      <family val="2"/>
    </font>
    <font>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9"/>
      <name val="Arial"/>
      <family val="2"/>
    </font>
    <font>
      <sz val="10"/>
      <color indexed="10"/>
      <name val="Arial"/>
      <family val="2"/>
    </font>
    <font>
      <sz val="8"/>
      <name val="Tahoma"/>
      <family val="2"/>
    </font>
    <font>
      <sz val="9"/>
      <color indexed="8"/>
      <name val="Calibri"/>
      <family val="0"/>
    </font>
    <font>
      <b/>
      <sz val="11"/>
      <color indexed="10"/>
      <name val="Calibri"/>
      <family val="0"/>
    </font>
    <font>
      <u val="single"/>
      <sz val="11"/>
      <color indexed="8"/>
      <name val="Calibri"/>
      <family val="0"/>
    </font>
    <font>
      <u val="single"/>
      <sz val="11"/>
      <color indexed="60"/>
      <name val="Calibri"/>
      <family val="0"/>
    </font>
    <font>
      <sz val="14"/>
      <color indexed="8"/>
      <name val="Calibri"/>
      <family val="0"/>
    </font>
    <font>
      <sz val="7"/>
      <color indexed="8"/>
      <name val="Calibri"/>
      <family val="0"/>
    </font>
    <font>
      <sz val="12"/>
      <color indexed="60"/>
      <name val="Calibri"/>
      <family val="0"/>
    </font>
    <font>
      <i/>
      <sz val="11"/>
      <color indexed="8"/>
      <name val="Calibri"/>
      <family val="0"/>
    </font>
    <font>
      <b/>
      <i/>
      <u val="single"/>
      <sz val="11"/>
      <color indexed="8"/>
      <name val="Calibri"/>
      <family val="0"/>
    </font>
    <font>
      <b/>
      <i/>
      <sz val="11"/>
      <color indexed="10"/>
      <name val="Calibri"/>
      <family val="0"/>
    </font>
    <font>
      <sz val="10.5"/>
      <color indexed="60"/>
      <name val="Calibri"/>
      <family val="0"/>
    </font>
    <font>
      <sz val="12"/>
      <color indexed="8"/>
      <name val="Calibri"/>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0"/>
      <name val="Arial"/>
      <family val="2"/>
    </font>
    <font>
      <sz val="10"/>
      <color rgb="FFFF000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theme="0" tint="-0.1499900072813034"/>
        <bgColor indexed="64"/>
      </patternFill>
    </fill>
    <fill>
      <patternFill patternType="solid">
        <fgColor theme="1"/>
        <bgColor indexed="64"/>
      </patternFill>
    </fill>
    <fill>
      <patternFill patternType="solid">
        <fgColor rgb="FFDDFFDD"/>
        <bgColor indexed="64"/>
      </patternFill>
    </fill>
    <fill>
      <patternFill patternType="solid">
        <fgColor rgb="FFFFFF00"/>
        <bgColor indexed="64"/>
      </patternFill>
    </fill>
    <fill>
      <patternFill patternType="solid">
        <fgColor theme="0"/>
        <bgColor indexed="64"/>
      </patternFill>
    </fill>
    <fill>
      <patternFill patternType="solid">
        <fgColor rgb="FFCC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thin"/>
      <right style="medium"/>
      <top style="medium"/>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style="medium"/>
      <bottom style="medium"/>
    </border>
    <border>
      <left style="thick">
        <color rgb="FFC00000"/>
      </left>
      <right style="thick">
        <color rgb="FFC00000"/>
      </right>
      <top style="thick">
        <color rgb="FFC00000"/>
      </top>
      <bottom style="thick">
        <color rgb="FFC00000"/>
      </bottom>
    </border>
    <border>
      <left style="thin"/>
      <right>
        <color indexed="63"/>
      </right>
      <top>
        <color indexed="63"/>
      </top>
      <bottom>
        <color indexed="63"/>
      </bottom>
    </border>
    <border>
      <left style="mediumDashed"/>
      <right style="mediumDashed"/>
      <top style="thin"/>
      <bottom style="mediumDashed"/>
    </border>
    <border>
      <left style="mediumDashed"/>
      <right style="mediumDashed"/>
      <top style="mediumDashed"/>
      <bottom style="thin"/>
    </border>
    <border>
      <left style="thin"/>
      <right style="thin"/>
      <top style="medium"/>
      <bottom style="medium"/>
    </border>
    <border>
      <left style="thin"/>
      <right>
        <color indexed="63"/>
      </right>
      <top style="medium"/>
      <bottom style="medium"/>
    </border>
    <border>
      <left style="thin"/>
      <right style="medium"/>
      <top style="medium"/>
      <bottom style="medium"/>
    </border>
    <border>
      <left>
        <color indexed="63"/>
      </left>
      <right style="thin"/>
      <top style="medium"/>
      <bottom>
        <color indexed="63"/>
      </bottom>
    </border>
    <border>
      <left style="thin"/>
      <right>
        <color indexed="63"/>
      </right>
      <top style="medium"/>
      <bottom>
        <color indexed="63"/>
      </bottom>
    </border>
    <border>
      <left style="medium"/>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03">
    <xf numFmtId="0" fontId="0" fillId="0" borderId="0" xfId="0" applyAlignment="1">
      <alignment/>
    </xf>
    <xf numFmtId="0" fontId="0" fillId="0" borderId="0" xfId="0" applyAlignment="1">
      <alignment horizontal="center"/>
    </xf>
    <xf numFmtId="1" fontId="0" fillId="0" borderId="0" xfId="0" applyNumberFormat="1" applyAlignment="1">
      <alignment/>
    </xf>
    <xf numFmtId="0" fontId="0" fillId="0" borderId="0" xfId="0" applyFont="1" applyAlignment="1">
      <alignment/>
    </xf>
    <xf numFmtId="0" fontId="0" fillId="0" borderId="0" xfId="0" applyAlignment="1">
      <alignment wrapText="1"/>
    </xf>
    <xf numFmtId="0" fontId="0" fillId="0" borderId="10" xfId="0" applyBorder="1" applyAlignment="1">
      <alignment horizontal="center" vertical="center"/>
    </xf>
    <xf numFmtId="164" fontId="0" fillId="0" borderId="10" xfId="0" applyNumberFormat="1" applyBorder="1" applyAlignment="1">
      <alignment horizontal="center" vertical="center"/>
    </xf>
    <xf numFmtId="0" fontId="0" fillId="0" borderId="10" xfId="0" applyFill="1" applyBorder="1" applyAlignment="1">
      <alignment horizontal="center" vertical="center"/>
    </xf>
    <xf numFmtId="164" fontId="0" fillId="0" borderId="10" xfId="0" applyNumberFormat="1" applyFill="1" applyBorder="1" applyAlignment="1">
      <alignment horizontal="center" vertical="center"/>
    </xf>
    <xf numFmtId="164" fontId="0" fillId="0" borderId="11" xfId="0" applyNumberFormat="1" applyBorder="1" applyAlignment="1">
      <alignment horizontal="center" vertical="center"/>
    </xf>
    <xf numFmtId="0" fontId="0" fillId="0" borderId="11" xfId="0" applyBorder="1" applyAlignment="1">
      <alignment horizontal="center" vertical="center"/>
    </xf>
    <xf numFmtId="164" fontId="0" fillId="0" borderId="12" xfId="0" applyNumberFormat="1" applyBorder="1" applyAlignment="1">
      <alignment horizontal="center" vertical="center"/>
    </xf>
    <xf numFmtId="0" fontId="0" fillId="0" borderId="12" xfId="0" applyBorder="1" applyAlignment="1">
      <alignment horizontal="center" vertical="center"/>
    </xf>
    <xf numFmtId="165" fontId="0" fillId="0" borderId="10" xfId="0" applyNumberFormat="1" applyBorder="1" applyAlignment="1">
      <alignment horizontal="center" vertical="center"/>
    </xf>
    <xf numFmtId="165" fontId="0" fillId="0" borderId="11" xfId="0" applyNumberFormat="1" applyBorder="1" applyAlignment="1">
      <alignment horizontal="center" vertical="center"/>
    </xf>
    <xf numFmtId="165" fontId="0" fillId="0" borderId="12" xfId="0" applyNumberFormat="1" applyBorder="1" applyAlignment="1">
      <alignment horizontal="center" vertical="center"/>
    </xf>
    <xf numFmtId="2" fontId="0" fillId="0" borderId="13" xfId="0" applyNumberFormat="1" applyBorder="1" applyAlignment="1">
      <alignment horizontal="center" vertical="center"/>
    </xf>
    <xf numFmtId="2" fontId="0" fillId="0" borderId="14" xfId="0" applyNumberFormat="1" applyBorder="1" applyAlignment="1">
      <alignment horizontal="center" vertical="center"/>
    </xf>
    <xf numFmtId="2" fontId="0" fillId="0" borderId="15" xfId="0" applyNumberFormat="1" applyBorder="1" applyAlignment="1">
      <alignment horizontal="center" vertical="center"/>
    </xf>
    <xf numFmtId="0" fontId="0" fillId="33" borderId="16" xfId="0" applyFont="1" applyFill="1" applyBorder="1" applyAlignment="1">
      <alignment horizontal="center" wrapText="1"/>
    </xf>
    <xf numFmtId="0" fontId="0" fillId="33" borderId="17" xfId="0" applyFont="1" applyFill="1" applyBorder="1" applyAlignment="1">
      <alignment horizontal="center" wrapText="1"/>
    </xf>
    <xf numFmtId="0" fontId="0" fillId="33" borderId="18" xfId="0" applyFont="1" applyFill="1" applyBorder="1" applyAlignment="1">
      <alignment horizontal="center" wrapText="1"/>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0" fontId="0" fillId="33" borderId="22" xfId="0" applyFont="1" applyFill="1" applyBorder="1" applyAlignment="1">
      <alignment horizontal="center" wrapText="1"/>
    </xf>
    <xf numFmtId="0" fontId="0" fillId="33" borderId="23" xfId="0" applyFont="1" applyFill="1" applyBorder="1" applyAlignment="1">
      <alignment horizontal="center" wrapText="1"/>
    </xf>
    <xf numFmtId="0" fontId="0" fillId="0" borderId="0" xfId="0" applyFont="1" applyAlignment="1" quotePrefix="1">
      <alignment/>
    </xf>
    <xf numFmtId="0" fontId="0" fillId="33" borderId="24" xfId="0" applyFont="1" applyFill="1" applyBorder="1" applyAlignment="1">
      <alignment horizontal="center" wrapText="1"/>
    </xf>
    <xf numFmtId="0" fontId="0" fillId="0" borderId="0" xfId="0" applyFont="1" applyAlignment="1">
      <alignment horizontal="right"/>
    </xf>
    <xf numFmtId="0" fontId="0" fillId="0" borderId="0" xfId="0" applyFont="1" applyAlignment="1">
      <alignment horizontal="left" vertical="center"/>
    </xf>
    <xf numFmtId="0" fontId="0" fillId="0" borderId="0" xfId="0" applyFont="1" applyAlignment="1">
      <alignment horizontal="right" vertical="center"/>
    </xf>
    <xf numFmtId="13" fontId="0" fillId="0" borderId="0" xfId="0" applyNumberFormat="1" applyAlignment="1">
      <alignment/>
    </xf>
    <xf numFmtId="0" fontId="2" fillId="33" borderId="19" xfId="0" applyFont="1" applyFill="1" applyBorder="1" applyAlignment="1">
      <alignment horizontal="left" vertical="top"/>
    </xf>
    <xf numFmtId="0" fontId="0" fillId="33" borderId="25" xfId="0" applyFont="1" applyFill="1" applyBorder="1" applyAlignment="1">
      <alignment horizontal="center" wrapText="1"/>
    </xf>
    <xf numFmtId="0" fontId="0" fillId="0" borderId="26" xfId="0" applyFont="1" applyBorder="1" applyAlignment="1">
      <alignment/>
    </xf>
    <xf numFmtId="0" fontId="0" fillId="0" borderId="27" xfId="0" applyFont="1" applyBorder="1" applyAlignment="1">
      <alignment/>
    </xf>
    <xf numFmtId="0" fontId="3" fillId="0" borderId="0" xfId="0" applyFont="1" applyAlignment="1">
      <alignment vertical="center"/>
    </xf>
    <xf numFmtId="1" fontId="0" fillId="34" borderId="28" xfId="0" applyNumberFormat="1" applyFont="1" applyFill="1" applyBorder="1" applyAlignment="1">
      <alignment horizontal="center" vertical="center"/>
    </xf>
    <xf numFmtId="165" fontId="59" fillId="35" borderId="29" xfId="0" applyNumberFormat="1" applyFont="1" applyFill="1" applyBorder="1" applyAlignment="1">
      <alignment horizontal="center" vertical="center"/>
    </xf>
    <xf numFmtId="13" fontId="0" fillId="0" borderId="30" xfId="0" applyNumberFormat="1" applyFont="1" applyBorder="1" applyAlignment="1">
      <alignment horizontal="center"/>
    </xf>
    <xf numFmtId="0" fontId="0" fillId="0" borderId="0" xfId="0" applyBorder="1" applyAlignment="1">
      <alignment/>
    </xf>
    <xf numFmtId="0" fontId="0" fillId="0" borderId="0" xfId="0" applyFont="1" applyBorder="1" applyAlignment="1">
      <alignment/>
    </xf>
    <xf numFmtId="1" fontId="0" fillId="0" borderId="0" xfId="0" applyNumberFormat="1" applyBorder="1" applyAlignment="1">
      <alignment/>
    </xf>
    <xf numFmtId="2" fontId="0" fillId="0" borderId="0" xfId="0" applyNumberFormat="1" applyBorder="1" applyAlignment="1">
      <alignment/>
    </xf>
    <xf numFmtId="0" fontId="0" fillId="36" borderId="31" xfId="0" applyFill="1" applyBorder="1" applyAlignment="1" applyProtection="1">
      <alignment horizontal="center" vertical="center"/>
      <protection locked="0"/>
    </xf>
    <xf numFmtId="0" fontId="0" fillId="36" borderId="32" xfId="0" applyFill="1" applyBorder="1" applyAlignment="1" applyProtection="1">
      <alignment horizontal="center" vertical="center"/>
      <protection locked="0"/>
    </xf>
    <xf numFmtId="165" fontId="0" fillId="36" borderId="33" xfId="0" applyNumberFormat="1" applyFill="1" applyBorder="1" applyAlignment="1" applyProtection="1">
      <alignment horizontal="center" vertical="center"/>
      <protection locked="0"/>
    </xf>
    <xf numFmtId="1" fontId="0" fillId="36" borderId="34" xfId="0" applyNumberFormat="1" applyFill="1" applyBorder="1" applyAlignment="1" applyProtection="1">
      <alignment horizontal="center" vertical="center"/>
      <protection locked="0"/>
    </xf>
    <xf numFmtId="1" fontId="0" fillId="36" borderId="35" xfId="0" applyNumberFormat="1" applyFont="1" applyFill="1" applyBorder="1" applyAlignment="1" applyProtection="1">
      <alignment horizontal="center" vertical="center"/>
      <protection locked="0"/>
    </xf>
    <xf numFmtId="1" fontId="0" fillId="36" borderId="28" xfId="0" applyNumberFormat="1" applyFill="1" applyBorder="1" applyAlignment="1" applyProtection="1">
      <alignment horizontal="center" vertical="center"/>
      <protection locked="0"/>
    </xf>
    <xf numFmtId="13" fontId="0" fillId="36" borderId="33" xfId="0" applyNumberFormat="1" applyFont="1" applyFill="1" applyBorder="1" applyAlignment="1" applyProtection="1" quotePrefix="1">
      <alignment horizontal="center" vertical="center"/>
      <protection locked="0"/>
    </xf>
    <xf numFmtId="165" fontId="0" fillId="36" borderId="34" xfId="0" applyNumberFormat="1" applyFill="1" applyBorder="1" applyAlignment="1" applyProtection="1">
      <alignment horizontal="center" vertical="center"/>
      <protection locked="0"/>
    </xf>
    <xf numFmtId="0" fontId="2" fillId="33" borderId="36" xfId="0" applyFont="1" applyFill="1" applyBorder="1" applyAlignment="1">
      <alignment horizontal="left" vertical="center"/>
    </xf>
    <xf numFmtId="0" fontId="2" fillId="33" borderId="37" xfId="0" applyFont="1" applyFill="1" applyBorder="1" applyAlignment="1">
      <alignment horizontal="left" vertical="top"/>
    </xf>
    <xf numFmtId="165" fontId="0" fillId="34" borderId="34" xfId="0" applyNumberFormat="1" applyFont="1" applyFill="1" applyBorder="1" applyAlignment="1">
      <alignment horizontal="center" vertical="center"/>
    </xf>
    <xf numFmtId="0" fontId="0" fillId="36" borderId="38" xfId="0" applyFill="1" applyBorder="1" applyAlignment="1" applyProtection="1">
      <alignment horizontal="center" vertical="center" wrapText="1"/>
      <protection locked="0"/>
    </xf>
    <xf numFmtId="0" fontId="0" fillId="0" borderId="39" xfId="0" applyBorder="1" applyAlignment="1">
      <alignment horizontal="center"/>
    </xf>
    <xf numFmtId="0" fontId="0" fillId="0" borderId="40" xfId="0" applyBorder="1" applyAlignment="1">
      <alignment horizontal="center"/>
    </xf>
    <xf numFmtId="0" fontId="0" fillId="0" borderId="39" xfId="0" applyFont="1" applyBorder="1" applyAlignment="1">
      <alignment horizontal="center"/>
    </xf>
    <xf numFmtId="1" fontId="0" fillId="0" borderId="41" xfId="0" applyNumberFormat="1" applyBorder="1" applyAlignment="1">
      <alignment horizontal="center"/>
    </xf>
    <xf numFmtId="0" fontId="0" fillId="0" borderId="41" xfId="0" applyBorder="1" applyAlignment="1">
      <alignment horizontal="center"/>
    </xf>
    <xf numFmtId="2" fontId="0" fillId="0" borderId="39" xfId="0" applyNumberFormat="1" applyBorder="1" applyAlignment="1">
      <alignment horizontal="center"/>
    </xf>
    <xf numFmtId="2" fontId="0" fillId="0" borderId="40" xfId="0" applyNumberFormat="1" applyBorder="1" applyAlignment="1">
      <alignment horizontal="center"/>
    </xf>
    <xf numFmtId="13" fontId="60" fillId="0" borderId="26" xfId="0" applyNumberFormat="1" applyFont="1" applyFill="1" applyBorder="1" applyAlignment="1">
      <alignment horizontal="center"/>
    </xf>
    <xf numFmtId="13" fontId="60" fillId="0" borderId="30" xfId="0" applyNumberFormat="1" applyFont="1" applyBorder="1" applyAlignment="1">
      <alignment horizontal="center"/>
    </xf>
    <xf numFmtId="13" fontId="0" fillId="0" borderId="30" xfId="0" applyNumberFormat="1" applyFont="1" applyFill="1" applyBorder="1" applyAlignment="1">
      <alignment horizontal="center"/>
    </xf>
    <xf numFmtId="13" fontId="0" fillId="0" borderId="27" xfId="0" applyNumberFormat="1" applyFont="1" applyFill="1" applyBorder="1" applyAlignment="1">
      <alignment horizontal="center"/>
    </xf>
    <xf numFmtId="0" fontId="0" fillId="37" borderId="42" xfId="0" applyFill="1" applyBorder="1" applyAlignment="1">
      <alignment/>
    </xf>
    <xf numFmtId="0" fontId="0" fillId="36" borderId="43" xfId="0" applyFill="1" applyBorder="1" applyAlignment="1">
      <alignment horizontal="right" vertical="center"/>
    </xf>
    <xf numFmtId="0" fontId="0" fillId="36" borderId="44" xfId="0" applyFill="1" applyBorder="1" applyAlignment="1">
      <alignment horizontal="right" vertical="center"/>
    </xf>
    <xf numFmtId="0" fontId="0" fillId="36" borderId="44" xfId="0" applyFont="1" applyFill="1" applyBorder="1" applyAlignment="1">
      <alignment horizontal="right" vertical="center"/>
    </xf>
    <xf numFmtId="0" fontId="0" fillId="36" borderId="45" xfId="0" applyFill="1" applyBorder="1" applyAlignment="1">
      <alignment horizontal="right" vertical="center"/>
    </xf>
    <xf numFmtId="2" fontId="0" fillId="36" borderId="33" xfId="0" applyNumberFormat="1" applyFill="1" applyBorder="1" applyAlignment="1" applyProtection="1">
      <alignment horizontal="center" vertical="center"/>
      <protection locked="0"/>
    </xf>
    <xf numFmtId="0" fontId="0" fillId="36" borderId="46" xfId="0" applyFill="1" applyBorder="1" applyAlignment="1">
      <alignment horizontal="right" vertical="center"/>
    </xf>
    <xf numFmtId="164" fontId="0" fillId="0" borderId="47" xfId="0" applyNumberFormat="1" applyBorder="1" applyAlignment="1">
      <alignment horizontal="center" vertical="center"/>
    </xf>
    <xf numFmtId="165" fontId="0" fillId="0" borderId="47" xfId="0" applyNumberFormat="1" applyBorder="1" applyAlignment="1">
      <alignment horizontal="center" vertical="center"/>
    </xf>
    <xf numFmtId="0" fontId="0" fillId="0" borderId="47" xfId="0" applyBorder="1" applyAlignment="1">
      <alignment horizontal="center" vertical="center"/>
    </xf>
    <xf numFmtId="2" fontId="0" fillId="0" borderId="48" xfId="0" applyNumberFormat="1" applyBorder="1" applyAlignment="1">
      <alignment horizontal="center" vertical="center"/>
    </xf>
    <xf numFmtId="0" fontId="0" fillId="37" borderId="46" xfId="0" applyFont="1" applyFill="1" applyBorder="1" applyAlignment="1">
      <alignment horizontal="right" vertical="center"/>
    </xf>
    <xf numFmtId="164" fontId="0" fillId="37" borderId="47" xfId="0" applyNumberFormat="1" applyFill="1" applyBorder="1" applyAlignment="1">
      <alignment horizontal="center" vertical="center"/>
    </xf>
    <xf numFmtId="165" fontId="0" fillId="37" borderId="47" xfId="0" applyNumberFormat="1" applyFill="1" applyBorder="1" applyAlignment="1">
      <alignment horizontal="center" vertical="center"/>
    </xf>
    <xf numFmtId="0" fontId="0" fillId="37" borderId="47" xfId="0" applyFill="1" applyBorder="1" applyAlignment="1">
      <alignment horizontal="center" vertical="center"/>
    </xf>
    <xf numFmtId="2" fontId="0" fillId="37" borderId="48" xfId="0" applyNumberFormat="1" applyFill="1" applyBorder="1" applyAlignment="1">
      <alignment horizontal="center" vertical="center"/>
    </xf>
    <xf numFmtId="0" fontId="0" fillId="36" borderId="46" xfId="0" applyFont="1" applyFill="1" applyBorder="1" applyAlignment="1">
      <alignment horizontal="right" vertical="center"/>
    </xf>
    <xf numFmtId="0" fontId="0" fillId="0" borderId="0" xfId="0" applyFont="1" applyBorder="1" applyAlignment="1">
      <alignment horizontal="right" wrapText="1"/>
    </xf>
    <xf numFmtId="0" fontId="0" fillId="0" borderId="0" xfId="0" applyBorder="1" applyAlignment="1">
      <alignment horizontal="right" wrapText="1"/>
    </xf>
    <xf numFmtId="0" fontId="0" fillId="38" borderId="0" xfId="0" applyFill="1" applyBorder="1" applyAlignment="1" applyProtection="1">
      <alignment horizontal="center" vertical="center"/>
      <protection locked="0"/>
    </xf>
    <xf numFmtId="0" fontId="0" fillId="0" borderId="0" xfId="0" applyFont="1" applyAlignment="1">
      <alignment/>
    </xf>
    <xf numFmtId="0" fontId="0" fillId="0" borderId="0" xfId="0" applyAlignment="1">
      <alignment/>
    </xf>
    <xf numFmtId="0" fontId="0" fillId="0" borderId="41" xfId="0" applyFont="1" applyBorder="1" applyAlignment="1">
      <alignment horizontal="right" wrapText="1"/>
    </xf>
    <xf numFmtId="0" fontId="0" fillId="0" borderId="30" xfId="0" applyBorder="1" applyAlignment="1">
      <alignment horizontal="right" wrapText="1"/>
    </xf>
    <xf numFmtId="0" fontId="0" fillId="0" borderId="30" xfId="0" applyFont="1" applyBorder="1" applyAlignment="1">
      <alignment horizontal="right" wrapText="1"/>
    </xf>
    <xf numFmtId="0" fontId="0" fillId="33" borderId="10" xfId="0" applyFont="1" applyFill="1" applyBorder="1" applyAlignment="1">
      <alignment horizontal="center" wrapText="1"/>
    </xf>
    <xf numFmtId="164" fontId="0" fillId="39" borderId="10" xfId="0" applyNumberFormat="1" applyFill="1" applyBorder="1" applyAlignment="1" applyProtection="1">
      <alignment horizontal="center"/>
      <protection locked="0"/>
    </xf>
    <xf numFmtId="165" fontId="0" fillId="34" borderId="10" xfId="0" applyNumberFormat="1" applyFill="1" applyBorder="1" applyAlignment="1">
      <alignment horizontal="center"/>
    </xf>
    <xf numFmtId="0" fontId="4" fillId="38" borderId="0" xfId="0" applyFont="1" applyFill="1" applyBorder="1" applyAlignment="1" applyProtection="1">
      <alignment horizontal="left"/>
      <protection locked="0"/>
    </xf>
    <xf numFmtId="0" fontId="4" fillId="38" borderId="41" xfId="0" applyFont="1" applyFill="1" applyBorder="1" applyAlignment="1" applyProtection="1">
      <alignment horizontal="left"/>
      <protection locked="0"/>
    </xf>
    <xf numFmtId="0" fontId="0" fillId="0" borderId="49" xfId="0" applyFont="1" applyBorder="1" applyAlignment="1">
      <alignment vertical="top" wrapText="1"/>
    </xf>
    <xf numFmtId="0" fontId="0" fillId="0" borderId="0" xfId="0" applyFont="1" applyAlignment="1">
      <alignment vertical="top" wrapText="1"/>
    </xf>
    <xf numFmtId="0" fontId="0" fillId="0" borderId="50" xfId="0" applyFont="1" applyBorder="1" applyAlignment="1">
      <alignment vertical="top" wrapText="1"/>
    </xf>
    <xf numFmtId="0" fontId="0" fillId="0" borderId="51" xfId="0" applyFont="1" applyBorder="1" applyAlignment="1">
      <alignment vertical="top" wrapText="1"/>
    </xf>
    <xf numFmtId="0" fontId="0" fillId="0" borderId="0" xfId="0" applyFont="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b/>
        <i val="0"/>
        <color rgb="FFC0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png" /><Relationship Id="rId3" Type="http://schemas.openxmlformats.org/officeDocument/2006/relationships/image" Target="../media/image6.jpeg" /><Relationship Id="rId4"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314325</xdr:colOff>
      <xdr:row>4</xdr:row>
      <xdr:rowOff>19050</xdr:rowOff>
    </xdr:from>
    <xdr:to>
      <xdr:col>15</xdr:col>
      <xdr:colOff>342900</xdr:colOff>
      <xdr:row>5</xdr:row>
      <xdr:rowOff>85725</xdr:rowOff>
    </xdr:to>
    <xdr:grpSp>
      <xdr:nvGrpSpPr>
        <xdr:cNvPr id="1" name="Group 38"/>
        <xdr:cNvGrpSpPr>
          <a:grpSpLocks/>
        </xdr:cNvGrpSpPr>
      </xdr:nvGrpSpPr>
      <xdr:grpSpPr>
        <a:xfrm>
          <a:off x="5686425" y="1895475"/>
          <a:ext cx="4029075" cy="342900"/>
          <a:chOff x="13790543" y="803416"/>
          <a:chExt cx="4083330" cy="231910"/>
        </a:xfrm>
        <a:solidFill>
          <a:srgbClr val="FFFFFF"/>
        </a:solidFill>
      </xdr:grpSpPr>
      <xdr:sp>
        <xdr:nvSpPr>
          <xdr:cNvPr id="2" name="Elbow Connector 14"/>
          <xdr:cNvSpPr>
            <a:spLocks/>
          </xdr:cNvSpPr>
        </xdr:nvSpPr>
        <xdr:spPr>
          <a:xfrm rot="10800000" flipV="1">
            <a:off x="13790543" y="835651"/>
            <a:ext cx="4083330" cy="199675"/>
          </a:xfrm>
          <a:prstGeom prst="bentConnector3">
            <a:avLst>
              <a:gd name="adj" fmla="val -101"/>
            </a:avLst>
          </a:prstGeom>
          <a:noFill/>
          <a:ln w="25400" cmpd="sng">
            <a:solidFill>
              <a:srgbClr val="D2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 name="Elbow Connector 27"/>
          <xdr:cNvSpPr>
            <a:spLocks/>
          </xdr:cNvSpPr>
        </xdr:nvSpPr>
        <xdr:spPr>
          <a:xfrm rot="5400000" flipH="1" flipV="1">
            <a:off x="13675190" y="919371"/>
            <a:ext cx="231729" cy="0"/>
          </a:xfrm>
          <a:prstGeom prst="bentConnector3">
            <a:avLst/>
          </a:prstGeom>
          <a:noFill/>
          <a:ln w="25400" cmpd="sng">
            <a:solidFill>
              <a:srgbClr val="D2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oneCellAnchor>
    <xdr:from>
      <xdr:col>8</xdr:col>
      <xdr:colOff>219075</xdr:colOff>
      <xdr:row>4</xdr:row>
      <xdr:rowOff>152400</xdr:rowOff>
    </xdr:from>
    <xdr:ext cx="4229100" cy="428625"/>
    <xdr:sp>
      <xdr:nvSpPr>
        <xdr:cNvPr id="4" name="TextBox 39"/>
        <xdr:cNvSpPr txBox="1">
          <a:spLocks noChangeArrowheads="1"/>
        </xdr:cNvSpPr>
      </xdr:nvSpPr>
      <xdr:spPr>
        <a:xfrm>
          <a:off x="5591175" y="2028825"/>
          <a:ext cx="4229100" cy="428625"/>
        </a:xfrm>
        <a:prstGeom prst="rect">
          <a:avLst/>
        </a:prstGeom>
        <a:noFill/>
        <a:ln w="9525" cmpd="sng">
          <a:noFill/>
        </a:ln>
      </xdr:spPr>
      <xdr:txBody>
        <a:bodyPr vertOverflow="clip" wrap="square"/>
        <a:p>
          <a:pPr algn="ctr">
            <a:defRPr/>
          </a:pPr>
          <a:r>
            <a:rPr lang="en-US" cap="none" sz="1100" b="0" i="0" u="none" baseline="0">
              <a:solidFill>
                <a:srgbClr val="000000"/>
              </a:solidFill>
              <a:latin typeface="Calibri"/>
              <a:ea typeface="Calibri"/>
              <a:cs typeface="Calibri"/>
            </a:rPr>
            <a:t>These two numbers should be</a:t>
          </a:r>
          <a:r>
            <a:rPr lang="en-US" cap="none" sz="1100" b="0" i="0" u="none" baseline="0">
              <a:solidFill>
                <a:srgbClr val="000000"/>
              </a:solidFill>
              <a:latin typeface="Calibri"/>
              <a:ea typeface="Calibri"/>
              <a:cs typeface="Calibri"/>
            </a:rPr>
            <a:t> nearly equal (within 2#).  
</a:t>
          </a:r>
          <a:r>
            <a:rPr lang="en-US" cap="none" sz="1100" b="0" i="0" u="none" baseline="0">
              <a:solidFill>
                <a:srgbClr val="000000"/>
              </a:solidFill>
              <a:latin typeface="Calibri"/>
              <a:ea typeface="Calibri"/>
              <a:cs typeface="Calibri"/>
            </a:rPr>
            <a:t>Fine tuning can then be done by adjusting the bow's brace height.</a:t>
          </a:r>
        </a:p>
      </xdr:txBody>
    </xdr:sp>
    <xdr:clientData/>
  </xdr:oneCellAnchor>
  <xdr:twoCellAnchor>
    <xdr:from>
      <xdr:col>0</xdr:col>
      <xdr:colOff>0</xdr:colOff>
      <xdr:row>2</xdr:row>
      <xdr:rowOff>457200</xdr:rowOff>
    </xdr:from>
    <xdr:to>
      <xdr:col>0</xdr:col>
      <xdr:colOff>962025</xdr:colOff>
      <xdr:row>5</xdr:row>
      <xdr:rowOff>142875</xdr:rowOff>
    </xdr:to>
    <xdr:grpSp>
      <xdr:nvGrpSpPr>
        <xdr:cNvPr id="5" name="Group 18"/>
        <xdr:cNvGrpSpPr>
          <a:grpSpLocks/>
        </xdr:cNvGrpSpPr>
      </xdr:nvGrpSpPr>
      <xdr:grpSpPr>
        <a:xfrm>
          <a:off x="0" y="1362075"/>
          <a:ext cx="962025" cy="933450"/>
          <a:chOff x="0" y="1215768"/>
          <a:chExt cx="894522" cy="900438"/>
        </a:xfrm>
        <a:solidFill>
          <a:srgbClr val="FFFFFF"/>
        </a:solidFill>
      </xdr:grpSpPr>
      <xdr:sp>
        <xdr:nvSpPr>
          <xdr:cNvPr id="6" name="TextBox 19"/>
          <xdr:cNvSpPr txBox="1">
            <a:spLocks noChangeArrowheads="1"/>
          </xdr:cNvSpPr>
        </xdr:nvSpPr>
        <xdr:spPr>
          <a:xfrm>
            <a:off x="0" y="1215768"/>
            <a:ext cx="859188" cy="542064"/>
          </a:xfrm>
          <a:prstGeom prst="rect">
            <a:avLst/>
          </a:prstGeom>
          <a:noFill/>
          <a:ln w="9525" cmpd="sng">
            <a:noFill/>
          </a:ln>
        </xdr:spPr>
        <xdr:txBody>
          <a:bodyPr vertOverflow="clip" wrap="square" anchor="ctr"/>
          <a:p>
            <a:pPr algn="ctr">
              <a:defRPr/>
            </a:pPr>
            <a:r>
              <a:rPr lang="en-US" cap="none" sz="800" b="0" i="0" u="none" baseline="0">
                <a:solidFill>
                  <a:srgbClr val="000000"/>
                </a:solidFill>
                <a:latin typeface="Arial"/>
                <a:ea typeface="Arial"/>
                <a:cs typeface="Arial"/>
              </a:rPr>
              <a:t>If "Wood Shaft" or "Other" is selected then enter info here</a:t>
            </a:r>
          </a:p>
        </xdr:txBody>
      </xdr:sp>
      <xdr:sp>
        <xdr:nvSpPr>
          <xdr:cNvPr id="7" name="Straight Connector 20"/>
          <xdr:cNvSpPr>
            <a:spLocks/>
          </xdr:cNvSpPr>
        </xdr:nvSpPr>
        <xdr:spPr>
          <a:xfrm flipV="1">
            <a:off x="735073" y="1436375"/>
            <a:ext cx="159449"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8" name="Elbow Connector 33"/>
          <xdr:cNvSpPr>
            <a:spLocks/>
          </xdr:cNvSpPr>
        </xdr:nvSpPr>
        <xdr:spPr>
          <a:xfrm rot="16200000" flipH="1">
            <a:off x="434067" y="1757832"/>
            <a:ext cx="425122" cy="358374"/>
          </a:xfrm>
          <a:prstGeom prst="bentConnector2">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9" name="Straight Arrow Connector 22"/>
          <xdr:cNvSpPr>
            <a:spLocks/>
          </xdr:cNvSpPr>
        </xdr:nvSpPr>
        <xdr:spPr>
          <a:xfrm>
            <a:off x="434067" y="1849676"/>
            <a:ext cx="407455" cy="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twoCellAnchor editAs="oneCell">
    <xdr:from>
      <xdr:col>5</xdr:col>
      <xdr:colOff>581025</xdr:colOff>
      <xdr:row>0</xdr:row>
      <xdr:rowOff>161925</xdr:rowOff>
    </xdr:from>
    <xdr:to>
      <xdr:col>13</xdr:col>
      <xdr:colOff>723900</xdr:colOff>
      <xdr:row>0</xdr:row>
      <xdr:rowOff>161925</xdr:rowOff>
    </xdr:to>
    <xdr:pic>
      <xdr:nvPicPr>
        <xdr:cNvPr id="10" name="Picture 34"/>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4114800" y="161925"/>
          <a:ext cx="4438650" cy="0"/>
        </a:xfrm>
        <a:prstGeom prst="rect">
          <a:avLst/>
        </a:prstGeom>
        <a:noFill/>
        <a:ln w="9525" cmpd="sng">
          <a:noFill/>
        </a:ln>
      </xdr:spPr>
    </xdr:pic>
    <xdr:clientData/>
  </xdr:twoCellAnchor>
  <xdr:twoCellAnchor editAs="oneCell">
    <xdr:from>
      <xdr:col>11</xdr:col>
      <xdr:colOff>209550</xdr:colOff>
      <xdr:row>0</xdr:row>
      <xdr:rowOff>238125</xdr:rowOff>
    </xdr:from>
    <xdr:to>
      <xdr:col>15</xdr:col>
      <xdr:colOff>352425</xdr:colOff>
      <xdr:row>0</xdr:row>
      <xdr:rowOff>361950</xdr:rowOff>
    </xdr:to>
    <xdr:pic>
      <xdr:nvPicPr>
        <xdr:cNvPr id="11" name="Picture 34"/>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6896100" y="238125"/>
          <a:ext cx="2828925" cy="123825"/>
        </a:xfrm>
        <a:prstGeom prst="rect">
          <a:avLst/>
        </a:prstGeom>
        <a:noFill/>
        <a:ln w="9525" cmpd="sng">
          <a:noFill/>
        </a:ln>
      </xdr:spPr>
    </xdr:pic>
    <xdr:clientData/>
  </xdr:twoCellAnchor>
  <xdr:twoCellAnchor>
    <xdr:from>
      <xdr:col>5</xdr:col>
      <xdr:colOff>438150</xdr:colOff>
      <xdr:row>0</xdr:row>
      <xdr:rowOff>304800</xdr:rowOff>
    </xdr:from>
    <xdr:to>
      <xdr:col>11</xdr:col>
      <xdr:colOff>161925</xdr:colOff>
      <xdr:row>0</xdr:row>
      <xdr:rowOff>304800</xdr:rowOff>
    </xdr:to>
    <xdr:sp>
      <xdr:nvSpPr>
        <xdr:cNvPr id="12" name="Straight Connector 25"/>
        <xdr:cNvSpPr>
          <a:spLocks/>
        </xdr:cNvSpPr>
      </xdr:nvSpPr>
      <xdr:spPr>
        <a:xfrm rot="10800000">
          <a:off x="3971925" y="304800"/>
          <a:ext cx="2876550" cy="0"/>
        </a:xfrm>
        <a:prstGeom prst="line">
          <a:avLst/>
        </a:prstGeom>
        <a:noFill/>
        <a:ln w="12700" cmpd="sng">
          <a:solidFill>
            <a:srgbClr val="595959"/>
          </a:solidFill>
          <a:prstDash val="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2</xdr:row>
      <xdr:rowOff>438150</xdr:rowOff>
    </xdr:from>
    <xdr:to>
      <xdr:col>5</xdr:col>
      <xdr:colOff>161925</xdr:colOff>
      <xdr:row>3</xdr:row>
      <xdr:rowOff>161925</xdr:rowOff>
    </xdr:to>
    <xdr:sp>
      <xdr:nvSpPr>
        <xdr:cNvPr id="13" name="TextBox 29"/>
        <xdr:cNvSpPr txBox="1">
          <a:spLocks noChangeArrowheads="1"/>
        </xdr:cNvSpPr>
      </xdr:nvSpPr>
      <xdr:spPr>
        <a:xfrm>
          <a:off x="3524250" y="1343025"/>
          <a:ext cx="171450" cy="219075"/>
        </a:xfrm>
        <a:prstGeom prst="rect">
          <a:avLst/>
        </a:prstGeom>
        <a:noFill/>
        <a:ln w="9525" cmpd="sng">
          <a:noFill/>
        </a:ln>
      </xdr:spPr>
      <xdr:txBody>
        <a:bodyPr vertOverflow="clip" wrap="square"/>
        <a:p>
          <a:pPr algn="ctr">
            <a:defRPr/>
          </a:pPr>
          <a:r>
            <a:rPr lang="en-US" cap="none" sz="1100" b="0" i="0" u="none" baseline="0">
              <a:solidFill>
                <a:srgbClr val="993300"/>
              </a:solidFill>
            </a:rPr>
            <a:t></a:t>
          </a:r>
        </a:p>
      </xdr:txBody>
    </xdr:sp>
    <xdr:clientData/>
  </xdr:twoCellAnchor>
  <xdr:twoCellAnchor>
    <xdr:from>
      <xdr:col>9</xdr:col>
      <xdr:colOff>123825</xdr:colOff>
      <xdr:row>2</xdr:row>
      <xdr:rowOff>438150</xdr:rowOff>
    </xdr:from>
    <xdr:to>
      <xdr:col>10</xdr:col>
      <xdr:colOff>114300</xdr:colOff>
      <xdr:row>3</xdr:row>
      <xdr:rowOff>152400</xdr:rowOff>
    </xdr:to>
    <xdr:sp>
      <xdr:nvSpPr>
        <xdr:cNvPr id="14" name="TextBox 30"/>
        <xdr:cNvSpPr txBox="1">
          <a:spLocks noChangeArrowheads="1"/>
        </xdr:cNvSpPr>
      </xdr:nvSpPr>
      <xdr:spPr>
        <a:xfrm>
          <a:off x="6105525" y="1343025"/>
          <a:ext cx="123825" cy="209550"/>
        </a:xfrm>
        <a:prstGeom prst="rect">
          <a:avLst/>
        </a:prstGeom>
        <a:noFill/>
        <a:ln w="9525" cmpd="sng">
          <a:noFill/>
        </a:ln>
      </xdr:spPr>
      <xdr:txBody>
        <a:bodyPr vertOverflow="clip" wrap="square"/>
        <a:p>
          <a:pPr algn="ctr">
            <a:defRPr/>
          </a:pPr>
          <a:r>
            <a:rPr lang="en-US" cap="none" sz="1100" b="0" i="0" u="none" baseline="0">
              <a:solidFill>
                <a:srgbClr val="993300"/>
              </a:solidFill>
            </a:rPr>
            <a:t></a:t>
          </a:r>
        </a:p>
      </xdr:txBody>
    </xdr:sp>
    <xdr:clientData/>
  </xdr:twoCellAnchor>
  <xdr:twoCellAnchor>
    <xdr:from>
      <xdr:col>10</xdr:col>
      <xdr:colOff>552450</xdr:colOff>
      <xdr:row>2</xdr:row>
      <xdr:rowOff>438150</xdr:rowOff>
    </xdr:from>
    <xdr:to>
      <xdr:col>11</xdr:col>
      <xdr:colOff>152400</xdr:colOff>
      <xdr:row>3</xdr:row>
      <xdr:rowOff>133350</xdr:rowOff>
    </xdr:to>
    <xdr:sp>
      <xdr:nvSpPr>
        <xdr:cNvPr id="15" name="TextBox 31"/>
        <xdr:cNvSpPr txBox="1">
          <a:spLocks noChangeArrowheads="1"/>
        </xdr:cNvSpPr>
      </xdr:nvSpPr>
      <xdr:spPr>
        <a:xfrm>
          <a:off x="6667500" y="1343025"/>
          <a:ext cx="171450" cy="190500"/>
        </a:xfrm>
        <a:prstGeom prst="rect">
          <a:avLst/>
        </a:prstGeom>
        <a:noFill/>
        <a:ln w="9525" cmpd="sng">
          <a:noFill/>
        </a:ln>
      </xdr:spPr>
      <xdr:txBody>
        <a:bodyPr vertOverflow="clip" wrap="square"/>
        <a:p>
          <a:pPr algn="ctr">
            <a:defRPr/>
          </a:pPr>
          <a:r>
            <a:rPr lang="en-US" cap="none" sz="1100" b="0" i="0" u="none" baseline="0">
              <a:solidFill>
                <a:srgbClr val="993300"/>
              </a:solidFill>
            </a:rPr>
            <a:t></a:t>
          </a:r>
        </a:p>
      </xdr:txBody>
    </xdr:sp>
    <xdr:clientData/>
  </xdr:twoCellAnchor>
  <xdr:twoCellAnchor>
    <xdr:from>
      <xdr:col>11</xdr:col>
      <xdr:colOff>561975</xdr:colOff>
      <xdr:row>2</xdr:row>
      <xdr:rowOff>438150</xdr:rowOff>
    </xdr:from>
    <xdr:to>
      <xdr:col>12</xdr:col>
      <xdr:colOff>152400</xdr:colOff>
      <xdr:row>3</xdr:row>
      <xdr:rowOff>161925</xdr:rowOff>
    </xdr:to>
    <xdr:sp>
      <xdr:nvSpPr>
        <xdr:cNvPr id="16" name="TextBox 32"/>
        <xdr:cNvSpPr txBox="1">
          <a:spLocks noChangeArrowheads="1"/>
        </xdr:cNvSpPr>
      </xdr:nvSpPr>
      <xdr:spPr>
        <a:xfrm>
          <a:off x="7248525" y="1343025"/>
          <a:ext cx="161925" cy="219075"/>
        </a:xfrm>
        <a:prstGeom prst="rect">
          <a:avLst/>
        </a:prstGeom>
        <a:noFill/>
        <a:ln w="9525" cmpd="sng">
          <a:noFill/>
        </a:ln>
      </xdr:spPr>
      <xdr:txBody>
        <a:bodyPr vertOverflow="clip" wrap="square"/>
        <a:p>
          <a:pPr algn="ctr">
            <a:defRPr/>
          </a:pPr>
          <a:r>
            <a:rPr lang="en-US" cap="none" sz="1100" b="0" i="0" u="none" baseline="0">
              <a:solidFill>
                <a:srgbClr val="993300"/>
              </a:solidFill>
            </a:rPr>
            <a:t></a:t>
          </a:r>
        </a:p>
      </xdr:txBody>
    </xdr:sp>
    <xdr:clientData/>
  </xdr:twoCellAnchor>
  <xdr:twoCellAnchor>
    <xdr:from>
      <xdr:col>12</xdr:col>
      <xdr:colOff>561975</xdr:colOff>
      <xdr:row>2</xdr:row>
      <xdr:rowOff>438150</xdr:rowOff>
    </xdr:from>
    <xdr:to>
      <xdr:col>13</xdr:col>
      <xdr:colOff>142875</xdr:colOff>
      <xdr:row>3</xdr:row>
      <xdr:rowOff>161925</xdr:rowOff>
    </xdr:to>
    <xdr:sp>
      <xdr:nvSpPr>
        <xdr:cNvPr id="17" name="TextBox 33"/>
        <xdr:cNvSpPr txBox="1">
          <a:spLocks noChangeArrowheads="1"/>
        </xdr:cNvSpPr>
      </xdr:nvSpPr>
      <xdr:spPr>
        <a:xfrm>
          <a:off x="7820025" y="1343025"/>
          <a:ext cx="152400" cy="219075"/>
        </a:xfrm>
        <a:prstGeom prst="rect">
          <a:avLst/>
        </a:prstGeom>
        <a:noFill/>
        <a:ln w="9525" cmpd="sng">
          <a:noFill/>
        </a:ln>
      </xdr:spPr>
      <xdr:txBody>
        <a:bodyPr vertOverflow="clip" wrap="square"/>
        <a:p>
          <a:pPr algn="ctr">
            <a:defRPr/>
          </a:pPr>
          <a:r>
            <a:rPr lang="en-US" cap="none" sz="1100" b="0" i="0" u="none" baseline="0">
              <a:solidFill>
                <a:srgbClr val="993300"/>
              </a:solidFill>
            </a:rPr>
            <a:t></a:t>
          </a:r>
        </a:p>
      </xdr:txBody>
    </xdr:sp>
    <xdr:clientData/>
  </xdr:twoCellAnchor>
  <xdr:twoCellAnchor>
    <xdr:from>
      <xdr:col>13</xdr:col>
      <xdr:colOff>819150</xdr:colOff>
      <xdr:row>2</xdr:row>
      <xdr:rowOff>438150</xdr:rowOff>
    </xdr:from>
    <xdr:to>
      <xdr:col>14</xdr:col>
      <xdr:colOff>152400</xdr:colOff>
      <xdr:row>3</xdr:row>
      <xdr:rowOff>161925</xdr:rowOff>
    </xdr:to>
    <xdr:sp>
      <xdr:nvSpPr>
        <xdr:cNvPr id="18" name="TextBox 34"/>
        <xdr:cNvSpPr txBox="1">
          <a:spLocks noChangeArrowheads="1"/>
        </xdr:cNvSpPr>
      </xdr:nvSpPr>
      <xdr:spPr>
        <a:xfrm>
          <a:off x="8648700" y="1343025"/>
          <a:ext cx="161925" cy="219075"/>
        </a:xfrm>
        <a:prstGeom prst="rect">
          <a:avLst/>
        </a:prstGeom>
        <a:noFill/>
        <a:ln w="9525" cmpd="sng">
          <a:noFill/>
        </a:ln>
      </xdr:spPr>
      <xdr:txBody>
        <a:bodyPr vertOverflow="clip" wrap="square"/>
        <a:p>
          <a:pPr algn="ctr">
            <a:defRPr/>
          </a:pPr>
          <a:r>
            <a:rPr lang="en-US" cap="none" sz="1100" b="0" i="0" u="none" baseline="0">
              <a:solidFill>
                <a:srgbClr val="993300"/>
              </a:solidFill>
            </a:rPr>
            <a:t></a:t>
          </a:r>
        </a:p>
      </xdr:txBody>
    </xdr:sp>
    <xdr:clientData/>
  </xdr:twoCellAnchor>
  <xdr:twoCellAnchor>
    <xdr:from>
      <xdr:col>0</xdr:col>
      <xdr:colOff>962025</xdr:colOff>
      <xdr:row>2</xdr:row>
      <xdr:rowOff>438150</xdr:rowOff>
    </xdr:from>
    <xdr:to>
      <xdr:col>1</xdr:col>
      <xdr:colOff>142875</xdr:colOff>
      <xdr:row>3</xdr:row>
      <xdr:rowOff>142875</xdr:rowOff>
    </xdr:to>
    <xdr:sp>
      <xdr:nvSpPr>
        <xdr:cNvPr id="19" name="TextBox 35"/>
        <xdr:cNvSpPr txBox="1">
          <a:spLocks noChangeArrowheads="1"/>
        </xdr:cNvSpPr>
      </xdr:nvSpPr>
      <xdr:spPr>
        <a:xfrm>
          <a:off x="962025" y="1343025"/>
          <a:ext cx="171450" cy="200025"/>
        </a:xfrm>
        <a:prstGeom prst="rect">
          <a:avLst/>
        </a:prstGeom>
        <a:noFill/>
        <a:ln w="9525" cmpd="sng">
          <a:noFill/>
        </a:ln>
      </xdr:spPr>
      <xdr:txBody>
        <a:bodyPr vertOverflow="clip" wrap="square"/>
        <a:p>
          <a:pPr algn="ctr">
            <a:defRPr/>
          </a:pPr>
          <a:r>
            <a:rPr lang="en-US" cap="none" sz="1100" b="0" i="0" u="none" baseline="0">
              <a:solidFill>
                <a:srgbClr val="993300"/>
              </a:solidFill>
            </a:rPr>
            <a:t></a:t>
          </a:r>
        </a:p>
      </xdr:txBody>
    </xdr:sp>
    <xdr:clientData/>
  </xdr:twoCellAnchor>
  <xdr:twoCellAnchor>
    <xdr:from>
      <xdr:col>1</xdr:col>
      <xdr:colOff>628650</xdr:colOff>
      <xdr:row>2</xdr:row>
      <xdr:rowOff>438150</xdr:rowOff>
    </xdr:from>
    <xdr:to>
      <xdr:col>2</xdr:col>
      <xdr:colOff>190500</xdr:colOff>
      <xdr:row>3</xdr:row>
      <xdr:rowOff>142875</xdr:rowOff>
    </xdr:to>
    <xdr:sp>
      <xdr:nvSpPr>
        <xdr:cNvPr id="20" name="TextBox 36"/>
        <xdr:cNvSpPr txBox="1">
          <a:spLocks noChangeArrowheads="1"/>
        </xdr:cNvSpPr>
      </xdr:nvSpPr>
      <xdr:spPr>
        <a:xfrm>
          <a:off x="1619250" y="1343025"/>
          <a:ext cx="247650" cy="200025"/>
        </a:xfrm>
        <a:prstGeom prst="rect">
          <a:avLst/>
        </a:prstGeom>
        <a:noFill/>
        <a:ln w="9525" cmpd="sng">
          <a:noFill/>
        </a:ln>
      </xdr:spPr>
      <xdr:txBody>
        <a:bodyPr vertOverflow="clip" wrap="square"/>
        <a:p>
          <a:pPr algn="ctr">
            <a:defRPr/>
          </a:pPr>
          <a:r>
            <a:rPr lang="en-US" cap="none" sz="1100" b="0" i="0" u="none" baseline="0">
              <a:solidFill>
                <a:srgbClr val="993300"/>
              </a:solidFill>
            </a:rPr>
            <a:t></a:t>
          </a:r>
        </a:p>
      </xdr:txBody>
    </xdr:sp>
    <xdr:clientData/>
  </xdr:twoCellAnchor>
  <xdr:twoCellAnchor>
    <xdr:from>
      <xdr:col>2</xdr:col>
      <xdr:colOff>619125</xdr:colOff>
      <xdr:row>2</xdr:row>
      <xdr:rowOff>438150</xdr:rowOff>
    </xdr:from>
    <xdr:to>
      <xdr:col>3</xdr:col>
      <xdr:colOff>180975</xdr:colOff>
      <xdr:row>3</xdr:row>
      <xdr:rowOff>142875</xdr:rowOff>
    </xdr:to>
    <xdr:sp>
      <xdr:nvSpPr>
        <xdr:cNvPr id="21" name="TextBox 37"/>
        <xdr:cNvSpPr txBox="1">
          <a:spLocks noChangeArrowheads="1"/>
        </xdr:cNvSpPr>
      </xdr:nvSpPr>
      <xdr:spPr>
        <a:xfrm>
          <a:off x="2295525" y="1343025"/>
          <a:ext cx="200025" cy="200025"/>
        </a:xfrm>
        <a:prstGeom prst="rect">
          <a:avLst/>
        </a:prstGeom>
        <a:noFill/>
        <a:ln w="9525" cmpd="sng">
          <a:noFill/>
        </a:ln>
      </xdr:spPr>
      <xdr:txBody>
        <a:bodyPr vertOverflow="clip" wrap="square"/>
        <a:p>
          <a:pPr algn="ctr">
            <a:defRPr/>
          </a:pPr>
          <a:r>
            <a:rPr lang="en-US" cap="none" sz="1100" b="0" i="0" u="none" baseline="0">
              <a:solidFill>
                <a:srgbClr val="993300"/>
              </a:solidFill>
            </a:rPr>
            <a:t></a:t>
          </a:r>
        </a:p>
      </xdr:txBody>
    </xdr:sp>
    <xdr:clientData/>
  </xdr:twoCellAnchor>
  <xdr:twoCellAnchor>
    <xdr:from>
      <xdr:col>3</xdr:col>
      <xdr:colOff>590550</xdr:colOff>
      <xdr:row>2</xdr:row>
      <xdr:rowOff>438150</xdr:rowOff>
    </xdr:from>
    <xdr:to>
      <xdr:col>4</xdr:col>
      <xdr:colOff>152400</xdr:colOff>
      <xdr:row>3</xdr:row>
      <xdr:rowOff>142875</xdr:rowOff>
    </xdr:to>
    <xdr:sp>
      <xdr:nvSpPr>
        <xdr:cNvPr id="22" name="TextBox 38"/>
        <xdr:cNvSpPr txBox="1">
          <a:spLocks noChangeArrowheads="1"/>
        </xdr:cNvSpPr>
      </xdr:nvSpPr>
      <xdr:spPr>
        <a:xfrm>
          <a:off x="2905125" y="1343025"/>
          <a:ext cx="171450" cy="200025"/>
        </a:xfrm>
        <a:prstGeom prst="rect">
          <a:avLst/>
        </a:prstGeom>
        <a:noFill/>
        <a:ln w="9525" cmpd="sng">
          <a:noFill/>
        </a:ln>
      </xdr:spPr>
      <xdr:txBody>
        <a:bodyPr vertOverflow="clip" wrap="square"/>
        <a:p>
          <a:pPr algn="ctr">
            <a:defRPr/>
          </a:pPr>
          <a:r>
            <a:rPr lang="en-US" cap="none" sz="1100" b="0" i="0" u="none" baseline="0">
              <a:solidFill>
                <a:srgbClr val="993300"/>
              </a:solidFill>
            </a:rPr>
            <a:t></a:t>
          </a:r>
        </a:p>
      </xdr:txBody>
    </xdr:sp>
    <xdr:clientData/>
  </xdr:twoCellAnchor>
  <xdr:twoCellAnchor editAs="oneCell">
    <xdr:from>
      <xdr:col>13</xdr:col>
      <xdr:colOff>628650</xdr:colOff>
      <xdr:row>7</xdr:row>
      <xdr:rowOff>19050</xdr:rowOff>
    </xdr:from>
    <xdr:to>
      <xdr:col>16</xdr:col>
      <xdr:colOff>9525</xdr:colOff>
      <xdr:row>9</xdr:row>
      <xdr:rowOff>171450</xdr:rowOff>
    </xdr:to>
    <xdr:pic>
      <xdr:nvPicPr>
        <xdr:cNvPr id="23" name="Picture 28" descr="Stu Miller Archery.jpg"/>
        <xdr:cNvPicPr preferRelativeResize="1">
          <a:picLocks noChangeAspect="1"/>
        </xdr:cNvPicPr>
      </xdr:nvPicPr>
      <xdr:blipFill>
        <a:blip r:embed="rId3"/>
        <a:stretch>
          <a:fillRect/>
        </a:stretch>
      </xdr:blipFill>
      <xdr:spPr>
        <a:xfrm>
          <a:off x="8458200" y="2552700"/>
          <a:ext cx="1533525" cy="533400"/>
        </a:xfrm>
        <a:prstGeom prst="rect">
          <a:avLst/>
        </a:prstGeom>
        <a:noFill/>
        <a:ln w="9525" cmpd="sng">
          <a:noFill/>
        </a:ln>
      </xdr:spPr>
    </xdr:pic>
    <xdr:clientData/>
  </xdr:twoCellAnchor>
  <xdr:oneCellAnchor>
    <xdr:from>
      <xdr:col>0</xdr:col>
      <xdr:colOff>962025</xdr:colOff>
      <xdr:row>0</xdr:row>
      <xdr:rowOff>361950</xdr:rowOff>
    </xdr:from>
    <xdr:ext cx="1038225" cy="257175"/>
    <xdr:sp>
      <xdr:nvSpPr>
        <xdr:cNvPr id="24" name="TextBox 40"/>
        <xdr:cNvSpPr txBox="1">
          <a:spLocks noChangeArrowheads="1"/>
        </xdr:cNvSpPr>
      </xdr:nvSpPr>
      <xdr:spPr>
        <a:xfrm>
          <a:off x="962025" y="361950"/>
          <a:ext cx="1038225" cy="257175"/>
        </a:xfrm>
        <a:prstGeom prst="rect">
          <a:avLst/>
        </a:prstGeom>
        <a:noFill/>
        <a:ln w="9525" cmpd="sng">
          <a:noFill/>
        </a:ln>
      </xdr:spPr>
      <xdr:txBody>
        <a:bodyPr vertOverflow="clip" wrap="square"/>
        <a:p>
          <a:pPr algn="l">
            <a:defRPr/>
          </a:pPr>
          <a:r>
            <a:rPr lang="en-US" cap="none" sz="900" b="0" i="0" u="none" baseline="0">
              <a:solidFill>
                <a:srgbClr val="000000"/>
              </a:solidFill>
            </a:rPr>
            <a:t>Rev: 6/12/09</a:t>
          </a:r>
        </a:p>
      </xdr:txBody>
    </xdr:sp>
    <xdr:clientData/>
  </xdr:oneCellAnchor>
  <xdr:twoCellAnchor>
    <xdr:from>
      <xdr:col>0</xdr:col>
      <xdr:colOff>190500</xdr:colOff>
      <xdr:row>10</xdr:row>
      <xdr:rowOff>142875</xdr:rowOff>
    </xdr:from>
    <xdr:to>
      <xdr:col>18</xdr:col>
      <xdr:colOff>352425</xdr:colOff>
      <xdr:row>95</xdr:row>
      <xdr:rowOff>114300</xdr:rowOff>
    </xdr:to>
    <xdr:grpSp>
      <xdr:nvGrpSpPr>
        <xdr:cNvPr id="25" name="Group 46"/>
        <xdr:cNvGrpSpPr>
          <a:grpSpLocks/>
        </xdr:cNvGrpSpPr>
      </xdr:nvGrpSpPr>
      <xdr:grpSpPr>
        <a:xfrm>
          <a:off x="190500" y="3257550"/>
          <a:ext cx="11363325" cy="14935200"/>
          <a:chOff x="201759" y="3252355"/>
          <a:chExt cx="11332149" cy="13035395"/>
        </a:xfrm>
        <a:solidFill>
          <a:srgbClr val="FFFFFF"/>
        </a:solidFill>
      </xdr:grpSpPr>
      <xdr:grpSp>
        <xdr:nvGrpSpPr>
          <xdr:cNvPr id="26" name="Group 15"/>
          <xdr:cNvGrpSpPr>
            <a:grpSpLocks/>
          </xdr:cNvGrpSpPr>
        </xdr:nvGrpSpPr>
        <xdr:grpSpPr>
          <a:xfrm>
            <a:off x="201759" y="3252355"/>
            <a:ext cx="11332149" cy="13035395"/>
            <a:chOff x="41413" y="2750239"/>
            <a:chExt cx="9891506" cy="11738010"/>
          </a:xfrm>
          <a:solidFill>
            <a:srgbClr val="FFFFFF"/>
          </a:solidFill>
        </xdr:grpSpPr>
        <xdr:sp>
          <xdr:nvSpPr>
            <xdr:cNvPr id="27" name="TextBox 51"/>
            <xdr:cNvSpPr txBox="1">
              <a:spLocks noChangeArrowheads="1"/>
            </xdr:cNvSpPr>
          </xdr:nvSpPr>
          <xdr:spPr>
            <a:xfrm>
              <a:off x="41413" y="2750239"/>
              <a:ext cx="9891506" cy="1173801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Calibri"/>
                  <a:ea typeface="Calibri"/>
                  <a:cs typeface="Calibri"/>
                </a:rPr>
                <a:t>Notes:
</a:t>
              </a:r>
              <a:r>
                <a:rPr lang="en-US" cap="none" sz="1100" b="0" i="0" u="none" baseline="0">
                  <a:solidFill>
                    <a:srgbClr val="000000"/>
                  </a:solidFill>
                  <a:latin typeface="Calibri"/>
                  <a:ea typeface="Calibri"/>
                  <a:cs typeface="Calibri"/>
                </a:rPr>
                <a:t>1.  Calculations are based on parallel shafts.  If using tapered wood shafts then the dynamic arrow spine will be slightly </a:t>
              </a:r>
              <a:r>
                <a:rPr lang="en-US" cap="none" sz="1100" b="0" i="0" u="none" baseline="0">
                  <a:solidFill>
                    <a:srgbClr val="000000"/>
                  </a:solidFill>
                  <a:latin typeface="Calibri"/>
                  <a:ea typeface="Calibri"/>
                  <a:cs typeface="Calibri"/>
                </a:rPr>
                <a:t>weaker</a:t>
              </a:r>
              <a:r>
                <a:rPr lang="en-US" cap="none" sz="1100" b="0" i="0" u="none" baseline="0">
                  <a:solidFill>
                    <a:srgbClr val="000000"/>
                  </a:solidFill>
                  <a:latin typeface="Calibri"/>
                  <a:ea typeface="Calibri"/>
                  <a:cs typeface="Calibri"/>
                </a:rPr>
                <a:t> and the FOC will be slightly higher.   </a:t>
              </a:r>
              <a:r>
                <a:rPr lang="en-US" cap="none" sz="1100" b="0" i="0" u="sng" baseline="0">
                  <a:solidFill>
                    <a:srgbClr val="993300"/>
                  </a:solidFill>
                  <a:latin typeface="Calibri"/>
                  <a:ea typeface="Calibri"/>
                  <a:cs typeface="Calibri"/>
                </a:rPr>
                <a:t>Subtract</a:t>
              </a:r>
              <a:r>
                <a:rPr lang="en-US" cap="none" sz="1100" b="0" i="0" u="none" baseline="0">
                  <a:solidFill>
                    <a:srgbClr val="993300"/>
                  </a:solidFill>
                  <a:latin typeface="Calibri"/>
                  <a:ea typeface="Calibri"/>
                  <a:cs typeface="Calibri"/>
                </a:rPr>
                <a:t> 2# from the arrows 
</a:t>
              </a:r>
              <a:r>
                <a:rPr lang="en-US" cap="none" sz="1100" b="0" i="0" u="none" baseline="0">
                  <a:solidFill>
                    <a:srgbClr val="993300"/>
                  </a:solidFill>
                  <a:latin typeface="Calibri"/>
                  <a:ea typeface="Calibri"/>
                  <a:cs typeface="Calibri"/>
                </a:rPr>
                <a:t>      dynamic spine number and add 1.5% to the FOC number shown.
</a:t>
              </a:r>
              <a:r>
                <a:rPr lang="en-US" cap="none" sz="1100" b="0" i="0" u="none" baseline="0">
                  <a:solidFill>
                    <a:srgbClr val="000000"/>
                  </a:solidFill>
                  <a:latin typeface="Calibri"/>
                  <a:ea typeface="Calibri"/>
                  <a:cs typeface="Calibri"/>
                </a:rPr>
                <a:t>2.  A heavy arrow crown/cresting or thick crown wrap will slightly increase the dynamic arrow spine so add the appropriate weight  along with the nock weight in box </a:t>
              </a:r>
              <a:r>
                <a:rPr lang="en-US" cap="none" sz="1100" b="0" i="0" u="none" baseline="0">
                  <a:solidFill>
                    <a:srgbClr val="FF0000"/>
                  </a:solidFill>
                  <a:latin typeface="Calibri"/>
                  <a:ea typeface="Calibri"/>
                  <a:cs typeface="Calibri"/>
                </a:rPr>
                <a:t>.</a:t>
              </a:r>
              <a:r>
                <a:rPr lang="en-US" cap="none" sz="1100" b="0" i="0" u="none" baseline="0">
                  <a:solidFill>
                    <a:srgbClr val="FF0000"/>
                  </a:solidFill>
                  <a:latin typeface="Calibri"/>
                  <a:ea typeface="Calibri"/>
                  <a:cs typeface="Calibri"/>
                </a:rPr>
                <a:t>
</a:t>
              </a:r>
              <a:r>
                <a:rPr lang="en-US" cap="none" sz="1100" b="0" i="0" u="none" baseline="0">
                  <a:solidFill>
                    <a:srgbClr val="000000"/>
                  </a:solidFill>
                  <a:latin typeface="Calibri"/>
                  <a:ea typeface="Calibri"/>
                  <a:cs typeface="Calibri"/>
                </a:rPr>
                <a:t>3.  If using multiple or extra heavy string silencers on your bow then the required dynamic arrow spine will be slightly reduced</a:t>
              </a:r>
              <a:r>
                <a:rPr lang="en-US" cap="none" sz="1100" b="0" i="0" u="none" baseline="0">
                  <a:solidFill>
                    <a:srgbClr val="993300"/>
                  </a:solidFill>
                  <a:latin typeface="Calibri"/>
                  <a:ea typeface="Calibri"/>
                  <a:cs typeface="Calibri"/>
                </a:rPr>
                <a:t>.  </a:t>
              </a:r>
              <a:r>
                <a:rPr lang="en-US" cap="none" sz="1100" b="0" i="0" u="sng" baseline="0">
                  <a:solidFill>
                    <a:srgbClr val="993300"/>
                  </a:solidFill>
                  <a:latin typeface="Calibri"/>
                  <a:ea typeface="Calibri"/>
                  <a:cs typeface="Calibri"/>
                </a:rPr>
                <a:t>Subtract</a:t>
              </a:r>
              <a:r>
                <a:rPr lang="en-US" cap="none" sz="1100" b="0" i="0" u="none" baseline="0">
                  <a:solidFill>
                    <a:srgbClr val="993300"/>
                  </a:solidFill>
                  <a:latin typeface="Calibri"/>
                  <a:ea typeface="Calibri"/>
                  <a:cs typeface="Calibri"/>
                </a:rPr>
                <a:t> 2# from the bows required dynamic</a:t>
              </a:r>
              <a:r>
                <a:rPr lang="en-US" cap="none" sz="1100" b="0" i="0" u="none" baseline="0">
                  <a:solidFill>
                    <a:srgbClr val="993300"/>
                  </a:solidFill>
                  <a:latin typeface="Calibri"/>
                  <a:ea typeface="Calibri"/>
                  <a:cs typeface="Calibri"/>
                </a:rPr>
                <a:t> s</a:t>
              </a:r>
              <a:r>
                <a:rPr lang="en-US" cap="none" sz="1100" b="0" i="0" u="none" baseline="0">
                  <a:solidFill>
                    <a:srgbClr val="993300"/>
                  </a:solidFill>
                  <a:latin typeface="Calibri"/>
                  <a:ea typeface="Calibri"/>
                  <a:cs typeface="Calibri"/>
                </a:rPr>
                <a:t>pine number.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Fine tuning tips:
</a:t>
              </a:r>
              <a:r>
                <a:rPr lang="en-US" cap="none" sz="1100" b="0" i="0" u="none" baseline="0">
                  <a:solidFill>
                    <a:srgbClr val="000000"/>
                  </a:solidFill>
                  <a:latin typeface="Calibri"/>
                  <a:ea typeface="Calibri"/>
                  <a:cs typeface="Calibri"/>
                </a:rPr>
                <a:t>         Once the arrow dynamic matches the requirement of the bow (approx within 2#) then fine tuning can be accomplished in a couple ways:
</a:t>
              </a:r>
              <a:r>
                <a:rPr lang="en-US" cap="none" sz="1100" b="0" i="0" u="none" baseline="0">
                  <a:solidFill>
                    <a:srgbClr val="000000"/>
                  </a:solidFill>
                  <a:latin typeface="Calibri"/>
                  <a:ea typeface="Calibri"/>
                  <a:cs typeface="Calibri"/>
                </a:rPr>
                <a:t>         A.  </a:t>
              </a:r>
              <a:r>
                <a:rPr lang="en-US" cap="none" sz="1100" b="0" i="0" u="none" baseline="0">
                  <a:solidFill>
                    <a:srgbClr val="000000"/>
                  </a:solidFill>
                  <a:latin typeface="Calibri"/>
                  <a:ea typeface="Calibri"/>
                  <a:cs typeface="Calibri"/>
                </a:rPr>
                <a:t>Brace Height: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 arrow is slightly weak (lower dynamic spine) for what the bow needs, then </a:t>
              </a:r>
              <a:r>
                <a:rPr lang="en-US" cap="none" sz="1100" b="0" i="0" u="sng" baseline="0">
                  <a:solidFill>
                    <a:srgbClr val="000000"/>
                  </a:solidFill>
                  <a:latin typeface="Calibri"/>
                  <a:ea typeface="Calibri"/>
                  <a:cs typeface="Calibri"/>
                </a:rPr>
                <a:t>lower</a:t>
              </a:r>
              <a:r>
                <a:rPr lang="en-US" cap="none" sz="1100" b="0" i="0" u="none" baseline="0">
                  <a:solidFill>
                    <a:srgbClr val="000000"/>
                  </a:solidFill>
                  <a:latin typeface="Calibri"/>
                  <a:ea typeface="Calibri"/>
                  <a:cs typeface="Calibri"/>
                </a:rPr>
                <a:t> the brace height.
</a:t>
              </a:r>
              <a:r>
                <a:rPr lang="en-US" cap="none" sz="1100" b="0" i="0" u="none" baseline="0">
                  <a:solidFill>
                    <a:srgbClr val="000000"/>
                  </a:solidFill>
                  <a:latin typeface="Calibri"/>
                  <a:ea typeface="Calibri"/>
                  <a:cs typeface="Calibri"/>
                </a:rPr>
                <a:t> -  If the arrow is slightly stiff (higher dynamic spine) for what the bow needs, then </a:t>
              </a:r>
              <a:r>
                <a:rPr lang="en-US" cap="none" sz="1100" b="0" i="0" u="sng" baseline="0">
                  <a:solidFill>
                    <a:srgbClr val="000000"/>
                  </a:solidFill>
                  <a:latin typeface="Calibri"/>
                  <a:ea typeface="Calibri"/>
                  <a:cs typeface="Calibri"/>
                </a:rPr>
                <a:t>raise</a:t>
              </a:r>
              <a:r>
                <a:rPr lang="en-US" cap="none" sz="1100" b="0" i="0" u="none" baseline="0">
                  <a:solidFill>
                    <a:srgbClr val="000000"/>
                  </a:solidFill>
                  <a:latin typeface="Calibri"/>
                  <a:ea typeface="Calibri"/>
                  <a:cs typeface="Calibri"/>
                </a:rPr>
                <a:t> the brace height.
</a:t>
              </a:r>
              <a:r>
                <a:rPr lang="en-US" cap="none" sz="1100" b="0" i="0" u="none" baseline="0">
                  <a:solidFill>
                    <a:srgbClr val="000000"/>
                  </a:solidFill>
                  <a:latin typeface="Calibri"/>
                  <a:ea typeface="Calibri"/>
                  <a:cs typeface="Calibri"/>
                </a:rPr>
                <a:t>         B.</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Shelf Cut:
</a:t>
              </a:r>
              <a:r>
                <a:rPr lang="en-US" cap="none" sz="1100" b="0" i="0" u="none" baseline="0">
                  <a:solidFill>
                    <a:srgbClr val="000000"/>
                  </a:solidFill>
                  <a:latin typeface="Calibri"/>
                  <a:ea typeface="Calibri"/>
                  <a:cs typeface="Calibri"/>
                </a:rPr>
                <a:t> -  If the arrow is slightly weak (lower dynamic spine) for what the bow needs, then build out the strike plate slightly.  Amount required can be estimated 
</a:t>
              </a:r>
              <a:r>
                <a:rPr lang="en-US" cap="none" sz="1100" b="0" i="0" u="none" baseline="0">
                  <a:solidFill>
                    <a:srgbClr val="000000"/>
                  </a:solidFill>
                  <a:latin typeface="Calibri"/>
                  <a:ea typeface="Calibri"/>
                  <a:cs typeface="Calibri"/>
                </a:rPr>
                <a:t>                                by changing the “Shelf Cut” number in the Bow Input section to match the weaker spine.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Instructions for use
</a:t>
              </a:r>
              <a:r>
                <a:rPr lang="en-US" cap="none" sz="7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Enter Bow Information:</a:t>
              </a:r>
              <a:r>
                <a:rPr lang="en-US" cap="none" sz="1100" b="0" i="0"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Rated Weight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rated weight of your bow in pounds.   </a:t>
              </a:r>
              <a:r>
                <a:rPr lang="en-US" cap="none" sz="1100" b="0" i="1" u="none" baseline="0">
                  <a:solidFill>
                    <a:srgbClr val="000000"/>
                  </a:solidFill>
                  <a:latin typeface="Calibri"/>
                  <a:ea typeface="Calibri"/>
                  <a:cs typeface="Calibri"/>
                </a:rPr>
                <a:t>Ex:</a:t>
              </a:r>
              <a:r>
                <a:rPr lang="en-US" cap="none" sz="1100" b="0" i="0" u="none" baseline="0">
                  <a:solidFill>
                    <a:srgbClr val="000000"/>
                  </a:solidFill>
                  <a:latin typeface="Calibri"/>
                  <a:ea typeface="Calibri"/>
                  <a:cs typeface="Calibri"/>
                </a:rPr>
                <a:t> </a:t>
              </a:r>
              <a:r>
                <a:rPr lang="en-US" cap="none" sz="1100" b="1" i="1" u="sng" baseline="0">
                  <a:solidFill>
                    <a:srgbClr val="000000"/>
                  </a:solidFill>
                  <a:latin typeface="Calibri"/>
                  <a:ea typeface="Calibri"/>
                  <a:cs typeface="Calibri"/>
                </a:rPr>
                <a:t>45#</a:t>
              </a:r>
              <a:r>
                <a:rPr lang="en-US" cap="none" sz="1100" b="0" i="1" u="none" baseline="0">
                  <a:solidFill>
                    <a:srgbClr val="000000"/>
                  </a:solidFill>
                  <a:latin typeface="Calibri"/>
                  <a:ea typeface="Calibri"/>
                  <a:cs typeface="Calibri"/>
                </a:rPr>
                <a:t> @ 28”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It is always wise to confirm the actual draw weight using as the bow makers marking are sometimes off.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Rated Draw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draw length in inches at which the bow is rated.  </a:t>
              </a:r>
              <a:r>
                <a:rPr lang="en-US" cap="none" sz="1100" b="0" i="1" u="none" baseline="0">
                  <a:solidFill>
                    <a:srgbClr val="000000"/>
                  </a:solidFill>
                  <a:latin typeface="Calibri"/>
                  <a:ea typeface="Calibri"/>
                  <a:cs typeface="Calibri"/>
                </a:rPr>
                <a:t>Ex:</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45# @ </a:t>
              </a:r>
              <a:r>
                <a:rPr lang="en-US" cap="none" sz="1100" b="1" i="1" u="sng" baseline="0">
                  <a:solidFill>
                    <a:srgbClr val="000000"/>
                  </a:solidFill>
                  <a:latin typeface="Calibri"/>
                  <a:ea typeface="Calibri"/>
                  <a:cs typeface="Calibri"/>
                </a:rPr>
                <a:t>28”</a:t>
              </a:r>
              <a:r>
                <a:rPr lang="en-US" cap="none" sz="1100" b="0" i="0"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Your Draw</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your own actual draw length in inches.  Don’t assume that you draw a standard 28”.  Have a friend mark an arrow at the front of your bow hand when at full draw and at your correct anchor.  Your draw length is from that mark to the bottom of the arrow nock groove where the string touches.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Shelf Location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Select from the drop down menu the amount of center cut of your bows riser window.   Use the actual measurement of your 
</a:t>
              </a:r>
              <a:r>
                <a:rPr lang="en-US" cap="none" sz="1100" b="0" i="0" u="none" baseline="0">
                  <a:solidFill>
                    <a:srgbClr val="000000"/>
                  </a:solidFill>
                  <a:latin typeface="Calibri"/>
                  <a:ea typeface="Calibri"/>
                  <a:cs typeface="Calibri"/>
                </a:rPr>
                <a:t>actual bow to the surface of the strike plate where the arrow rests.  </a:t>
              </a:r>
              <a:r>
                <a:rPr lang="en-US" cap="none" sz="1100" b="0" i="1" u="none" baseline="0">
                  <a:solidFill>
                    <a:srgbClr val="000000"/>
                  </a:solidFill>
                  <a:latin typeface="Calibri"/>
                  <a:ea typeface="Calibri"/>
                  <a:cs typeface="Calibri"/>
                </a:rPr>
                <a:t>Ex:  Reference the attached sketch to the right.  
</a:t>
              </a:r>
              <a:r>
                <a:rPr lang="en-US" cap="none" sz="1100" b="0" i="1" u="none" baseline="0">
                  <a:solidFill>
                    <a:srgbClr val="000000"/>
                  </a:solidFill>
                  <a:latin typeface="Calibri"/>
                  <a:ea typeface="Calibri"/>
                  <a:cs typeface="Calibri"/>
                </a:rPr>
                <a:t>True center cut is = 0.   Plus +1/8” would be less than center cut (strike plate surface is outside of string centerline), and 
</a:t>
              </a:r>
              <a:r>
                <a:rPr lang="en-US" cap="none" sz="1100" b="1" i="1" u="none" baseline="0">
                  <a:solidFill>
                    <a:srgbClr val="FF0000"/>
                  </a:solidFill>
                  <a:latin typeface="Calibri"/>
                  <a:ea typeface="Calibri"/>
                  <a:cs typeface="Calibri"/>
                </a:rPr>
                <a:t>-1/8” </a:t>
              </a:r>
              <a:r>
                <a:rPr lang="en-US" cap="none" sz="1100" b="0" i="1" u="none" baseline="0">
                  <a:solidFill>
                    <a:srgbClr val="000000"/>
                  </a:solidFill>
                  <a:latin typeface="Calibri"/>
                  <a:ea typeface="Calibri"/>
                  <a:cs typeface="Calibri"/>
                </a:rPr>
                <a:t>would be more then center cut (strike plate surface is inside of the string centerline).  
</a:t>
              </a:r>
              <a:r>
                <a:rPr lang="en-US" cap="none" sz="1100" b="0" i="1" u="none" baseline="0">
                  <a:solidFill>
                    <a:srgbClr val="000000"/>
                  </a:solidFill>
                  <a:latin typeface="Calibri"/>
                  <a:ea typeface="Calibri"/>
                  <a:cs typeface="Calibri"/>
                </a:rPr>
                <a:t>Most recurves are center cut or more, most long bows are slightly less than center cut.</a:t>
              </a:r>
              <a:r>
                <a:rPr lang="en-US" cap="none" sz="1100" b="0" i="0"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String Material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Select from the drop down menu the type of string material that is being used.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Results:
</a:t>
              </a:r>
              <a:r>
                <a:rPr lang="en-US" cap="none" sz="1100" b="0" i="0" u="none" baseline="0">
                  <a:solidFill>
                    <a:srgbClr val="000000"/>
                  </a:solidFill>
                  <a:latin typeface="Calibri"/>
                  <a:ea typeface="Calibri"/>
                  <a:cs typeface="Calibri"/>
                </a:rPr>
                <a:t>After each cell (</a:t>
              </a:r>
              <a:r>
                <a:rPr lang="en-US" cap="none" sz="1050" b="0" i="0" u="none" baseline="0">
                  <a:solidFill>
                    <a:srgbClr val="993300"/>
                  </a:solidFill>
                  <a:latin typeface="Calibri"/>
                  <a:ea typeface="Calibri"/>
                  <a:cs typeface="Calibri"/>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a:t>
              </a:r>
              <a:r>
                <a:rPr lang="en-US" cap="none" sz="1200" b="0" i="0" u="none" baseline="0">
                  <a:solidFill>
                    <a:srgbClr val="000000"/>
                  </a:solidFill>
                  <a:latin typeface="Calibri"/>
                  <a:ea typeface="Calibri"/>
                  <a:cs typeface="Calibri"/>
                </a:rPr>
                <a:t> </a:t>
              </a:r>
              <a:r>
                <a:rPr lang="en-US" cap="none" sz="105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has been entered the recommended arrow dynamic spine for your bow will be displayed.  This spine is theoretically correct for that bow set-up and only minor tuning (see notes above) should be required to achieve good arrow flight.  This assumes a good form and release. (</a:t>
              </a:r>
              <a:r>
                <a:rPr lang="en-US" cap="none" sz="1100" b="0" i="1" u="none" baseline="0">
                  <a:solidFill>
                    <a:srgbClr val="000000"/>
                  </a:solidFill>
                  <a:latin typeface="Calibri"/>
                  <a:ea typeface="Calibri"/>
                  <a:cs typeface="Calibri"/>
                </a:rPr>
                <a:t>Ex: A poor release or “plucking” will require a weaker dynamically spined arrow to compensate for the exaggerated string deflection.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Enter Arrow Information:</a:t>
              </a:r>
              <a:r>
                <a:rPr lang="en-US" cap="none" sz="1100" b="0" i="0"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Arrow Shaft Size 
</a:t>
              </a:r>
              <a:r>
                <a:rPr lang="en-US" cap="none" sz="1100" b="0" i="0" u="none" baseline="0">
                  <a:solidFill>
                    <a:srgbClr val="000000"/>
                  </a:solidFill>
                  <a:latin typeface="Calibri"/>
                  <a:ea typeface="Calibri"/>
                  <a:cs typeface="Calibri"/>
                </a:rPr>
                <a:t>Select from the drop down menu the arrow size that will be used.  The menu contains most popular Easton XX75/78 series and X7 series arrows.    There are also a few popular carbon arrow shafts listed.  If you are using a carbon or an aluminum size not shown, then choose “Other” and enter the actual shafts </a:t>
              </a:r>
              <a:r>
                <a:rPr lang="en-US" cap="none" sz="1100" b="0" i="0" u="sng" baseline="0">
                  <a:solidFill>
                    <a:srgbClr val="000000"/>
                  </a:solidFill>
                  <a:latin typeface="Calibri"/>
                  <a:ea typeface="Calibri"/>
                  <a:cs typeface="Calibri"/>
                </a:rPr>
                <a:t>static</a:t>
              </a:r>
              <a:r>
                <a:rPr lang="en-US" cap="none" sz="1100" b="0" i="0" u="none" baseline="0">
                  <a:solidFill>
                    <a:srgbClr val="000000"/>
                  </a:solidFill>
                  <a:latin typeface="Calibri"/>
                  <a:ea typeface="Calibri"/>
                  <a:cs typeface="Calibri"/>
                </a:rPr>
                <a:t> spine and weight (GPI) in the two boxes directly below.  If you are using a wood shaft select the "Wood Shaft" option ans enter the </a:t>
              </a:r>
              <a:r>
                <a:rPr lang="en-US" cap="none" sz="1100" b="0" i="0" u="sng" baseline="0">
                  <a:solidFill>
                    <a:srgbClr val="000000"/>
                  </a:solidFill>
                  <a:latin typeface="Calibri"/>
                  <a:ea typeface="Calibri"/>
                  <a:cs typeface="Calibri"/>
                </a:rPr>
                <a:t>static</a:t>
              </a:r>
              <a:r>
                <a:rPr lang="en-US" cap="none" sz="1100" b="0" i="0" u="none" baseline="0">
                  <a:solidFill>
                    <a:srgbClr val="000000"/>
                  </a:solidFill>
                  <a:latin typeface="Calibri"/>
                  <a:ea typeface="Calibri"/>
                  <a:cs typeface="Calibri"/>
                </a:rPr>
                <a:t> spine and shaft weight (GPI).     
</a:t>
              </a:r>
              <a:r>
                <a:rPr lang="en-US" cap="none" sz="1100" b="0" i="0" u="none" baseline="0">
                  <a:solidFill>
                    <a:srgbClr val="000000"/>
                  </a:solidFill>
                  <a:latin typeface="Calibri"/>
                  <a:ea typeface="Calibri"/>
                  <a:cs typeface="Calibri"/>
                </a:rPr>
                <a:t>NOTE:
</a:t>
              </a:r>
              <a:r>
                <a:rPr lang="en-US" cap="none" sz="1100" b="0" i="0" u="none" baseline="0">
                  <a:solidFill>
                    <a:srgbClr val="000000"/>
                  </a:solidFill>
                  <a:latin typeface="Calibri"/>
                  <a:ea typeface="Calibri"/>
                  <a:cs typeface="Calibri"/>
                </a:rPr>
                <a:t>1.  The static spine must be per the AMO standard (2# @ 26” centers).  </a:t>
              </a:r>
              <a:r>
                <a:rPr lang="en-US" cap="none" sz="1100" b="0" i="1" u="none" baseline="0">
                  <a:solidFill>
                    <a:srgbClr val="000000"/>
                  </a:solidFill>
                  <a:latin typeface="Calibri"/>
                  <a:ea typeface="Calibri"/>
                  <a:cs typeface="Calibri"/>
                </a:rPr>
                <a:t> Most carbon and aluminum arrow manufactures do not report spine in this way.  
</a:t>
              </a:r>
              <a:r>
                <a:rPr lang="en-US" cap="none" sz="1100" b="0" i="1" u="none" baseline="0">
                  <a:solidFill>
                    <a:srgbClr val="000000"/>
                  </a:solidFill>
                  <a:latin typeface="Calibri"/>
                  <a:ea typeface="Calibri"/>
                  <a:cs typeface="Calibri"/>
                </a:rPr>
                <a:t>      If the spine is reported using 1.94# @ 28” centers then divide that number by 0.825 to get the AMO spine.   
</a:t>
              </a:r>
              <a:r>
                <a:rPr lang="en-US" cap="none" sz="1100" b="0" i="1" u="none" baseline="0">
                  <a:solidFill>
                    <a:srgbClr val="000000"/>
                  </a:solidFill>
                  <a:latin typeface="Calibri"/>
                  <a:ea typeface="Calibri"/>
                  <a:cs typeface="Calibri"/>
                </a:rPr>
                <a:t>      A static spine converter</a:t>
              </a:r>
              <a:r>
                <a:rPr lang="en-US" cap="none" sz="1100" b="0" i="1" u="none" baseline="0">
                  <a:solidFill>
                    <a:srgbClr val="000000"/>
                  </a:solidFill>
                  <a:latin typeface="Calibri"/>
                  <a:ea typeface="Calibri"/>
                  <a:cs typeface="Calibri"/>
                </a:rPr>
                <a:t> is included  and is useful if the specific shafts deflection is known.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  The weight should be entered in grains per inch (GPI) of the bare shaft.    If a weight tube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that runs the entire length of the shaft is being used them make sure</a:t>
              </a:r>
              <a:r>
                <a:rPr lang="en-US" cap="none" sz="1100" b="0" i="0" u="none" baseline="0">
                  <a:solidFill>
                    <a:srgbClr val="000000"/>
                  </a:solidFill>
                  <a:latin typeface="Calibri"/>
                  <a:ea typeface="Calibri"/>
                  <a:cs typeface="Calibri"/>
                </a:rPr>
                <a:t> to combine 
</a:t>
              </a:r>
              <a:r>
                <a:rPr lang="en-US" cap="none" sz="1100" b="0" i="0" u="none" baseline="0">
                  <a:solidFill>
                    <a:srgbClr val="000000"/>
                  </a:solidFill>
                  <a:latin typeface="Calibri"/>
                  <a:ea typeface="Calibri"/>
                  <a:cs typeface="Calibri"/>
                </a:rPr>
                <a:t>      it's GPI with that of the shaft itself</a:t>
              </a:r>
              <a:r>
                <a:rPr lang="en-US" cap="none" sz="1100" b="0" i="0" u="none" baseline="0">
                  <a:solidFill>
                    <a:srgbClr val="000000"/>
                  </a:solidFill>
                  <a:latin typeface="Calibri"/>
                  <a:ea typeface="Calibri"/>
                  <a:cs typeface="Calibri"/>
                </a:rPr>
                <a:t>.  This will affect the dynamic spine of the arrow.  </a:t>
              </a:r>
              <a:r>
                <a:rPr lang="en-US" cap="none" sz="1100" b="0" i="1"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BOP Length</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Back Of Point shaft length.  This is the length from the back of the point (BOP) to the bottom of the arrow nock groove where the string touches.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Point Weight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Enter the point weight that will be used. Remember to also take into account any weights that are added behind the point including the insert used with aluminum and carbon shafts.  </a:t>
              </a:r>
              <a:r>
                <a:rPr lang="en-US" cap="none" sz="1100" b="0" i="1" u="none" baseline="0">
                  <a:solidFill>
                    <a:srgbClr val="000000"/>
                  </a:solidFill>
                  <a:latin typeface="Calibri"/>
                  <a:ea typeface="Calibri"/>
                  <a:cs typeface="Calibri"/>
                </a:rPr>
                <a:t>Ex: 5/16" aluminum</a:t>
              </a:r>
              <a:r>
                <a:rPr lang="en-US" cap="none" sz="1100" b="0" i="1" u="none" baseline="0">
                  <a:solidFill>
                    <a:srgbClr val="000000"/>
                  </a:solidFill>
                  <a:latin typeface="Calibri"/>
                  <a:ea typeface="Calibri"/>
                  <a:cs typeface="Calibri"/>
                </a:rPr>
                <a:t> insert weighs ~16 grains, a 11/32" aluminum insert weighs ~ 30 grains.   CE 150 insert weighs 11 grains .
</a:t>
              </a:r>
              <a:r>
                <a:rPr lang="en-US" cap="none" sz="1200" b="0" i="0" u="none" baseline="0">
                  <a:solidFill>
                    <a:srgbClr val="9933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Extra</a:t>
              </a:r>
              <a:r>
                <a:rPr lang="en-US" cap="none" sz="1100" b="0" i="0" u="sng" baseline="0">
                  <a:solidFill>
                    <a:srgbClr val="000000"/>
                  </a:solidFill>
                  <a:latin typeface="Calibri"/>
                  <a:ea typeface="Calibri"/>
                  <a:cs typeface="Calibri"/>
                </a:rPr>
                <a:t> Nock End Weight
</a:t>
              </a:r>
              <a:r>
                <a:rPr lang="en-US" cap="none" sz="1100" b="0" i="0" u="none" baseline="0">
                  <a:solidFill>
                    <a:srgbClr val="000000"/>
                  </a:solidFill>
                  <a:latin typeface="Calibri"/>
                  <a:ea typeface="Calibri"/>
                  <a:cs typeface="Calibri"/>
                </a:rPr>
                <a:t>If extra weight is added at the rear of the arrow then fill in the appropriate number in grains.  The weight of the nock and/or nock insert should be added to ensure an accurate total arrow weight.  </a:t>
              </a:r>
              <a:r>
                <a:rPr lang="en-US" cap="none" sz="1100" b="0" i="1" u="none" baseline="0">
                  <a:solidFill>
                    <a:srgbClr val="000000"/>
                  </a:solidFill>
                  <a:latin typeface="Calibri"/>
                  <a:ea typeface="Calibri"/>
                  <a:cs typeface="Calibri"/>
                </a:rPr>
                <a:t>Ex: A 11/32"</a:t>
              </a:r>
              <a:r>
                <a:rPr lang="en-US" cap="none" sz="1100" b="0" i="1" u="none" baseline="0">
                  <a:solidFill>
                    <a:srgbClr val="000000"/>
                  </a:solidFill>
                  <a:latin typeface="Calibri"/>
                  <a:ea typeface="Calibri"/>
                  <a:cs typeface="Calibri"/>
                </a:rPr>
                <a:t> Bohning Classic Nock weighs 13.5 grains.   A CE Nock weighs 9.8 grains.</a:t>
              </a:r>
              <a:r>
                <a:rPr lang="en-US" cap="none" sz="1100" b="0" i="0" u="none" baseline="0">
                  <a:solidFill>
                    <a:srgbClr val="000000"/>
                  </a:solidFill>
                  <a:latin typeface="Calibri"/>
                  <a:ea typeface="Calibri"/>
                  <a:cs typeface="Calibri"/>
                </a:rPr>
                <a:t>
</a:t>
              </a:r>
              <a:r>
                <a:rPr lang="en-US" cap="none" sz="1200" b="0" i="0" u="none" baseline="0">
                  <a:solidFill>
                    <a:srgbClr val="993300"/>
                  </a:solidFill>
                  <a:latin typeface="Calibri"/>
                  <a:ea typeface="Calibri"/>
                  <a:cs typeface="Calibri"/>
                </a:rPr>
                <a:t>  </a:t>
              </a:r>
              <a:r>
                <a:rPr lang="en-US" cap="none" sz="1100" b="0" i="0" u="sng" baseline="0">
                  <a:solidFill>
                    <a:srgbClr val="000000"/>
                  </a:solidFill>
                  <a:latin typeface="Calibri"/>
                  <a:ea typeface="Calibri"/>
                  <a:cs typeface="Calibri"/>
                </a:rPr>
                <a:t>Fletching 
</a:t>
              </a:r>
              <a:r>
                <a:rPr lang="en-US" cap="none" sz="1100" b="0" i="0" u="none" baseline="0">
                  <a:solidFill>
                    <a:srgbClr val="000000"/>
                  </a:solidFill>
                  <a:latin typeface="Calibri"/>
                  <a:ea typeface="Calibri"/>
                  <a:cs typeface="Calibri"/>
                </a:rPr>
                <a:t>Select from the drop down menu the type of fletching that will be used.  The calculations assume a three fletch with either 5” feathers or 4” vanes.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Results:
</a:t>
              </a:r>
              <a:r>
                <a:rPr lang="en-US" cap="none" sz="1100" b="0" i="0" u="sng" baseline="0">
                  <a:solidFill>
                    <a:srgbClr val="000000"/>
                  </a:solidFill>
                  <a:latin typeface="Calibri"/>
                  <a:ea typeface="Calibri"/>
                  <a:cs typeface="Calibri"/>
                </a:rPr>
                <a:t>Total Weight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assembled arrow final weight is automatically calculated and displayed in this box. Aluminum and carbon weights will be very accurate.  Wood arrow finishes are not accounted for due the variability of types and application techniques.  If desired, this additional weight should be added to the total for wood shafts (</a:t>
              </a:r>
              <a:r>
                <a:rPr lang="en-US" cap="none" sz="1100" b="0" i="1" u="none" baseline="0">
                  <a:solidFill>
                    <a:srgbClr val="000000"/>
                  </a:solidFill>
                  <a:latin typeface="Calibri"/>
                  <a:ea typeface="Calibri"/>
                  <a:cs typeface="Calibri"/>
                </a:rPr>
                <a:t>A typical wood arrow finish runs about 10 grains</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or be included in the wood shafts GPI weight.
</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 F.O.C. %  (Forward of Center) 
</a:t>
              </a:r>
              <a:r>
                <a:rPr lang="en-US" cap="none" sz="1100" b="0" i="0" u="none" baseline="0">
                  <a:solidFill>
                    <a:srgbClr val="000000"/>
                  </a:solidFill>
                  <a:latin typeface="Calibri"/>
                  <a:ea typeface="Calibri"/>
                  <a:cs typeface="Calibri"/>
                </a:rPr>
                <a:t>This is the measure of how far forward from</a:t>
              </a:r>
              <a:r>
                <a:rPr lang="en-US" cap="none" sz="1100" b="0" i="0" u="none" baseline="0">
                  <a:solidFill>
                    <a:srgbClr val="000000"/>
                  </a:solidFill>
                  <a:latin typeface="Calibri"/>
                  <a:ea typeface="Calibri"/>
                  <a:cs typeface="Calibri"/>
                </a:rPr>
                <a:t> the center of the shaft is the balance point.  A minimum amount of approximately 5% is necessary to ensure stable arrow flight.  Too much F.O.C. will result in a trajectory that has too much ark and will limit effective cast.  Recommendations are:
</a:t>
              </a:r>
              <a:r>
                <a:rPr lang="en-US" cap="none" sz="1100" b="0" i="0" u="none" baseline="0">
                  <a:solidFill>
                    <a:srgbClr val="000000"/>
                  </a:solidFill>
                  <a:latin typeface="Calibri"/>
                  <a:ea typeface="Calibri"/>
                  <a:cs typeface="Calibri"/>
                </a:rPr>
                <a:t> -  For 3D / Target shooting try to remain in the range of 8% - 12%.  This will ensure stability while maintaining a flat trajectory.
</a:t>
              </a:r>
              <a:r>
                <a:rPr lang="en-US" cap="none" sz="1100" b="0" i="0" u="none" baseline="0">
                  <a:solidFill>
                    <a:srgbClr val="000000"/>
                  </a:solidFill>
                  <a:latin typeface="Calibri"/>
                  <a:ea typeface="Calibri"/>
                  <a:cs typeface="Calibri"/>
                </a:rPr>
                <a:t>-  For Field / Hunting try to remain in the range of 10% - 20%.  The effect on trajectory at normal hunting distances will be minimal and the chance of arrow deflection  if 
</a:t>
              </a:r>
              <a:r>
                <a:rPr lang="en-US" cap="none" sz="1100" b="0" i="0" u="none" baseline="0">
                  <a:solidFill>
                    <a:srgbClr val="000000"/>
                  </a:solidFill>
                  <a:latin typeface="Calibri"/>
                  <a:ea typeface="Calibri"/>
                  <a:cs typeface="Calibri"/>
                </a:rPr>
                <a:t>   contacting leaves or small branches will be minimized.  Penetration may  also be improved with a higher F.O.C.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Compare Dynamic Spines: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Compare the dynamic spine required by the bow setup to the one calculated for the specific arrow parameters entered (two black boxes).  These numbers should be as close as possible to ensure that fine tuning can be successfully accomplished with brace height and minor shelf adjustments (see notes above).  If the two numbers are more than ~2# apart then modify the arrow</a:t>
              </a:r>
              <a:r>
                <a:rPr lang="en-US" cap="none" sz="1100" b="0" i="0" u="none" baseline="0">
                  <a:solidFill>
                    <a:srgbClr val="000000"/>
                  </a:solidFill>
                  <a:latin typeface="Calibri"/>
                  <a:ea typeface="Calibri"/>
                  <a:cs typeface="Calibri"/>
                </a:rPr>
                <a:t> design</a:t>
              </a:r>
              <a:r>
                <a:rPr lang="en-US" cap="none" sz="1100" b="0" i="0" u="none" baseline="0">
                  <a:solidFill>
                    <a:srgbClr val="000000"/>
                  </a:solidFill>
                  <a:latin typeface="Calibri"/>
                  <a:ea typeface="Calibri"/>
                  <a:cs typeface="Calibri"/>
                </a:rPr>
                <a:t> inputs in order to reduce the variation.  The arrow point weight and shaft length are generally the most feasible and effective to modify.</a:t>
              </a:r>
            </a:p>
          </xdr:txBody>
        </xdr:sp>
        <xdr:sp>
          <xdr:nvSpPr>
            <xdr:cNvPr id="28" name="Straight Connector 52"/>
            <xdr:cNvSpPr>
              <a:spLocks/>
            </xdr:cNvSpPr>
          </xdr:nvSpPr>
          <xdr:spPr>
            <a:xfrm flipV="1">
              <a:off x="1428697" y="5001002"/>
              <a:ext cx="8261880" cy="0"/>
            </a:xfrm>
            <a:prstGeom prst="line">
              <a:avLst/>
            </a:prstGeom>
            <a:noFill/>
            <a:ln w="19050" cmpd="sng">
              <a:solidFill>
                <a:srgbClr val="262626"/>
              </a:solidFill>
              <a:prstDash val="sysDash"/>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grpSp>
        <xdr:nvGrpSpPr>
          <xdr:cNvPr id="29" name="Group 45"/>
          <xdr:cNvGrpSpPr>
            <a:grpSpLocks/>
          </xdr:cNvGrpSpPr>
        </xdr:nvGrpSpPr>
        <xdr:grpSpPr>
          <a:xfrm>
            <a:off x="8666874" y="7221633"/>
            <a:ext cx="1481678" cy="1795626"/>
            <a:chOff x="8667662" y="7222591"/>
            <a:chExt cx="1482148" cy="1794603"/>
          </a:xfrm>
          <a:solidFill>
            <a:srgbClr val="FFFFFF"/>
          </a:solidFill>
        </xdr:grpSpPr>
        <xdr:pic>
          <xdr:nvPicPr>
            <xdr:cNvPr id="30" name="Picture 1639"/>
            <xdr:cNvPicPr preferRelativeResize="1">
              <a:picLocks noChangeAspect="1"/>
            </xdr:cNvPicPr>
          </xdr:nvPicPr>
          <xdr:blipFill>
            <a:blip r:embed="rId4"/>
            <a:stretch>
              <a:fillRect/>
            </a:stretch>
          </xdr:blipFill>
          <xdr:spPr>
            <a:xfrm>
              <a:off x="9221985" y="7222591"/>
              <a:ext cx="476140" cy="1794603"/>
            </a:xfrm>
            <a:prstGeom prst="rect">
              <a:avLst/>
            </a:prstGeom>
            <a:noFill/>
            <a:ln w="9525" cmpd="sng">
              <a:noFill/>
            </a:ln>
          </xdr:spPr>
        </xdr:pic>
        <xdr:sp>
          <xdr:nvSpPr>
            <xdr:cNvPr id="31" name="Straight Connector 48"/>
            <xdr:cNvSpPr>
              <a:spLocks/>
            </xdr:cNvSpPr>
          </xdr:nvSpPr>
          <xdr:spPr>
            <a:xfrm>
              <a:off x="9087480" y="8097011"/>
              <a:ext cx="777757" cy="0"/>
            </a:xfrm>
            <a:prstGeom prst="line">
              <a:avLst/>
            </a:prstGeom>
            <a:noFill/>
            <a:ln w="19050" cmpd="sng">
              <a:solidFill>
                <a:srgbClr val="000000"/>
              </a:solidFill>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32" name="TextBox 49"/>
            <xdr:cNvSpPr txBox="1">
              <a:spLocks noChangeArrowheads="1"/>
            </xdr:cNvSpPr>
          </xdr:nvSpPr>
          <xdr:spPr>
            <a:xfrm>
              <a:off x="8667662" y="7992924"/>
              <a:ext cx="313474" cy="201444"/>
            </a:xfrm>
            <a:prstGeom prst="rect">
              <a:avLst/>
            </a:prstGeom>
            <a:noFill/>
            <a:ln w="9525" cmpd="sng">
              <a:noFill/>
            </a:ln>
          </xdr:spPr>
          <xdr:txBody>
            <a:bodyPr vertOverflow="clip" wrap="square">
              <a:spAutoFit/>
            </a:bodyPr>
            <a:p>
              <a:pPr algn="l">
                <a:defRPr/>
              </a:pPr>
              <a:r>
                <a:rPr lang="en-US" cap="none" sz="1100" b="1" i="0" u="none" baseline="0">
                  <a:solidFill>
                    <a:srgbClr val="000000"/>
                  </a:solidFill>
                </a:rPr>
                <a:t>+ CC</a:t>
              </a:r>
            </a:p>
          </xdr:txBody>
        </xdr:sp>
        <xdr:sp>
          <xdr:nvSpPr>
            <xdr:cNvPr id="33" name="TextBox 50"/>
            <xdr:cNvSpPr txBox="1">
              <a:spLocks noChangeArrowheads="1"/>
            </xdr:cNvSpPr>
          </xdr:nvSpPr>
          <xdr:spPr>
            <a:xfrm>
              <a:off x="9864867" y="7984400"/>
              <a:ext cx="284943" cy="201444"/>
            </a:xfrm>
            <a:prstGeom prst="rect">
              <a:avLst/>
            </a:prstGeom>
            <a:noFill/>
            <a:ln w="9525" cmpd="sng">
              <a:noFill/>
            </a:ln>
          </xdr:spPr>
          <xdr:txBody>
            <a:bodyPr vertOverflow="clip" wrap="square">
              <a:spAutoFit/>
            </a:bodyPr>
            <a:p>
              <a:pPr algn="l">
                <a:defRPr/>
              </a:pPr>
              <a:r>
                <a:rPr lang="en-US" cap="none" sz="1100" b="1" i="0" u="none" baseline="0">
                  <a:solidFill>
                    <a:srgbClr val="FF0000"/>
                  </a:solidFill>
                </a:rPr>
                <a:t>- CC</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1"/>
  <sheetViews>
    <sheetView showGridLines="0" tabSelected="1" zoomScale="110" zoomScaleNormal="110" zoomScalePageLayoutView="0" workbookViewId="0" topLeftCell="A1">
      <selection activeCell="D9" sqref="D9:E9"/>
    </sheetView>
  </sheetViews>
  <sheetFormatPr defaultColWidth="9.140625" defaultRowHeight="12.75"/>
  <cols>
    <col min="1" max="1" width="14.8515625" style="0" customWidth="1"/>
    <col min="2" max="2" width="10.28125" style="1" customWidth="1"/>
    <col min="3" max="3" width="9.57421875" style="1" customWidth="1"/>
    <col min="4" max="6" width="9.140625" style="1" customWidth="1"/>
    <col min="7" max="7" width="9.28125" style="1" customWidth="1"/>
    <col min="8" max="9" width="9.140625" style="0" customWidth="1"/>
    <col min="10" max="10" width="2.00390625" style="0" customWidth="1"/>
    <col min="11" max="13" width="8.57421875" style="0" customWidth="1"/>
    <col min="14" max="14" width="12.421875" style="0" customWidth="1"/>
    <col min="15" max="15" width="10.7109375" style="0" customWidth="1"/>
  </cols>
  <sheetData>
    <row r="1" ht="44.25" customHeight="1" thickBot="1">
      <c r="B1" s="37" t="s">
        <v>18</v>
      </c>
    </row>
    <row r="2" spans="2:16" ht="27" customHeight="1">
      <c r="B2" s="33" t="s">
        <v>10</v>
      </c>
      <c r="C2" s="23"/>
      <c r="D2" s="23"/>
      <c r="E2" s="23"/>
      <c r="F2" s="53"/>
      <c r="G2" s="54" t="s">
        <v>19</v>
      </c>
      <c r="H2" s="23"/>
      <c r="I2" s="24"/>
      <c r="K2" s="33" t="s">
        <v>9</v>
      </c>
      <c r="L2" s="23"/>
      <c r="M2" s="23"/>
      <c r="N2" s="23"/>
      <c r="O2" s="23"/>
      <c r="P2" s="34" t="s">
        <v>20</v>
      </c>
    </row>
    <row r="3" spans="2:17" ht="39" customHeight="1" thickBot="1">
      <c r="B3" s="19" t="s">
        <v>22</v>
      </c>
      <c r="C3" s="20" t="s">
        <v>23</v>
      </c>
      <c r="D3" s="20" t="s">
        <v>24</v>
      </c>
      <c r="E3" s="20" t="s">
        <v>42</v>
      </c>
      <c r="F3" s="20" t="s">
        <v>25</v>
      </c>
      <c r="G3" s="25" t="s">
        <v>26</v>
      </c>
      <c r="H3" s="25" t="s">
        <v>27</v>
      </c>
      <c r="I3" s="21" t="s">
        <v>28</v>
      </c>
      <c r="K3" s="19" t="s">
        <v>7</v>
      </c>
      <c r="L3" s="20" t="s">
        <v>8</v>
      </c>
      <c r="M3" s="20" t="s">
        <v>40</v>
      </c>
      <c r="N3" s="20" t="s">
        <v>16</v>
      </c>
      <c r="O3" s="20" t="s">
        <v>30</v>
      </c>
      <c r="P3" s="21" t="s">
        <v>29</v>
      </c>
      <c r="Q3" s="4"/>
    </row>
    <row r="4" spans="2:16" ht="37.5" customHeight="1" thickBot="1" thickTop="1">
      <c r="B4" s="56">
        <v>1916</v>
      </c>
      <c r="C4" s="73">
        <v>29</v>
      </c>
      <c r="D4" s="48">
        <f>125+15</f>
        <v>140</v>
      </c>
      <c r="E4" s="49">
        <v>11</v>
      </c>
      <c r="F4" s="49" t="s">
        <v>12</v>
      </c>
      <c r="G4" s="38">
        <f>(VLOOKUP(B4,B14:G81,6))*C4+D4+VLOOKUP(F4,H14:I15,2)+E4</f>
        <v>451.6</v>
      </c>
      <c r="H4" s="55">
        <f>(C4/2-K12)/C4*100</f>
        <v>13.402919886380998</v>
      </c>
      <c r="I4" s="39">
        <f>O12+(O12*9.5-G4)*2.5%</f>
        <v>50.73984558067569</v>
      </c>
      <c r="K4" s="50">
        <v>50</v>
      </c>
      <c r="L4" s="47">
        <v>28</v>
      </c>
      <c r="M4" s="47">
        <v>28</v>
      </c>
      <c r="N4" s="51">
        <v>0.125</v>
      </c>
      <c r="O4" s="52" t="s">
        <v>14</v>
      </c>
      <c r="P4" s="39">
        <f>(K4+(M4-L4)*(3+LOG(K4/(100-K4))*3))*VLOOKUP(O4,H29:I30,2)+VLOOKUP(N4,H17:I27,2)</f>
        <v>50.5</v>
      </c>
    </row>
    <row r="5" spans="1:3" ht="21.75" customHeight="1">
      <c r="A5" s="29"/>
      <c r="B5" s="46">
        <v>0</v>
      </c>
      <c r="C5" s="30" t="s">
        <v>21</v>
      </c>
    </row>
    <row r="6" spans="1:3" ht="21.75" customHeight="1" thickBot="1">
      <c r="A6" s="31"/>
      <c r="B6" s="45">
        <v>0</v>
      </c>
      <c r="C6" s="30" t="s">
        <v>31</v>
      </c>
    </row>
    <row r="7" spans="1:3" ht="8.25" customHeight="1">
      <c r="A7" s="31"/>
      <c r="B7" s="87"/>
      <c r="C7" s="30"/>
    </row>
    <row r="8" spans="1:7" ht="14.25" customHeight="1">
      <c r="A8" s="31"/>
      <c r="B8" s="96" t="s">
        <v>48</v>
      </c>
      <c r="C8" s="97"/>
      <c r="D8" s="93" t="s">
        <v>50</v>
      </c>
      <c r="E8" s="93"/>
      <c r="F8" s="93" t="s">
        <v>51</v>
      </c>
      <c r="G8" s="93"/>
    </row>
    <row r="9" spans="2:16" ht="15.75" customHeight="1">
      <c r="B9" s="90" t="s">
        <v>47</v>
      </c>
      <c r="C9" s="91"/>
      <c r="D9" s="94">
        <v>0</v>
      </c>
      <c r="E9" s="94"/>
      <c r="F9" s="95" t="e">
        <f>26/D9</f>
        <v>#DIV/0!</v>
      </c>
      <c r="G9" s="95"/>
      <c r="K9" s="88"/>
      <c r="L9" s="89"/>
      <c r="M9" s="89"/>
      <c r="N9" s="89"/>
      <c r="O9" s="89"/>
      <c r="P9" s="89"/>
    </row>
    <row r="10" spans="2:7" ht="15.75" customHeight="1">
      <c r="B10" s="90" t="s">
        <v>49</v>
      </c>
      <c r="C10" s="92"/>
      <c r="D10" s="94">
        <v>0</v>
      </c>
      <c r="E10" s="94"/>
      <c r="F10" s="95" t="e">
        <f>26/(D10*0.825)</f>
        <v>#DIV/0!</v>
      </c>
      <c r="G10" s="95"/>
    </row>
    <row r="11" spans="2:3" ht="15.75" customHeight="1" thickBot="1">
      <c r="B11" s="85"/>
      <c r="C11" s="86"/>
    </row>
    <row r="12" spans="2:15" ht="77.25" thickBot="1">
      <c r="B12" s="22" t="s">
        <v>17</v>
      </c>
      <c r="C12" s="23"/>
      <c r="D12" s="23"/>
      <c r="E12" s="23"/>
      <c r="F12" s="23"/>
      <c r="G12" s="24"/>
      <c r="H12" s="98" t="s">
        <v>75</v>
      </c>
      <c r="I12" s="99"/>
      <c r="K12" s="68">
        <f>((VLOOKUP(B4,B14:G81,6)*C4*C4)/2+VLOOKUP(F4,H14:I15,2)*(C4-2.5)+C4*E4)/(D4+(VLOOKUP(B4,B14:G81,6)*C4)+VLOOKUP(F4,H14:I15,2)+E4)</f>
        <v>10.61315323294951</v>
      </c>
      <c r="M12" s="102" t="s">
        <v>76</v>
      </c>
      <c r="N12" s="102"/>
      <c r="O12" s="68">
        <f>26/(VLOOKUP(B4,B14:G81,3)*(1+(C4-29-(IF(B4="Wood Shaft",-0.9,0)))/29*2.8)*(1+(D4-125-VLOOKUP(F4,H14:I15,2)+10-E4)/125*0.4))</f>
        <v>50.125127741960156</v>
      </c>
    </row>
    <row r="13" spans="2:15" ht="39" thickBot="1">
      <c r="B13" s="28" t="s">
        <v>6</v>
      </c>
      <c r="C13" s="25" t="s">
        <v>3</v>
      </c>
      <c r="D13" s="25" t="s">
        <v>4</v>
      </c>
      <c r="E13" s="25" t="s">
        <v>5</v>
      </c>
      <c r="F13" s="25" t="s">
        <v>1</v>
      </c>
      <c r="G13" s="26" t="s">
        <v>2</v>
      </c>
      <c r="H13" s="100"/>
      <c r="I13" s="101"/>
      <c r="M13" s="102"/>
      <c r="N13" s="102"/>
      <c r="O13" s="3" t="s">
        <v>41</v>
      </c>
    </row>
    <row r="14" spans="2:10" ht="12.75">
      <c r="B14" s="69">
        <v>1416</v>
      </c>
      <c r="C14" s="9">
        <v>1.68</v>
      </c>
      <c r="D14" s="9">
        <f aca="true" t="shared" si="0" ref="D14:D45">C14*0.825</f>
        <v>1.386</v>
      </c>
      <c r="E14" s="14">
        <f aca="true" t="shared" si="1" ref="E14:E45">26/D14</f>
        <v>18.759018759018762</v>
      </c>
      <c r="F14" s="10">
        <v>207</v>
      </c>
      <c r="G14" s="16">
        <f aca="true" t="shared" si="2" ref="G14:G45">F14/29</f>
        <v>7.137931034482759</v>
      </c>
      <c r="H14" s="35" t="s">
        <v>12</v>
      </c>
      <c r="I14" s="57">
        <f>3.2*3</f>
        <v>9.600000000000001</v>
      </c>
      <c r="J14" s="41"/>
    </row>
    <row r="15" spans="2:14" ht="12.75">
      <c r="B15" s="70">
        <v>1516</v>
      </c>
      <c r="C15" s="6">
        <v>1.4</v>
      </c>
      <c r="D15" s="6">
        <f t="shared" si="0"/>
        <v>1.1549999999999998</v>
      </c>
      <c r="E15" s="13">
        <f t="shared" si="1"/>
        <v>22.510822510822514</v>
      </c>
      <c r="F15" s="5">
        <v>211</v>
      </c>
      <c r="G15" s="17">
        <f t="shared" si="2"/>
        <v>7.275862068965517</v>
      </c>
      <c r="H15" s="36" t="s">
        <v>11</v>
      </c>
      <c r="I15" s="58">
        <f>I14/0.3</f>
        <v>32.00000000000001</v>
      </c>
      <c r="J15" s="41"/>
      <c r="N15" s="29"/>
    </row>
    <row r="16" spans="2:13" ht="12.75">
      <c r="B16" s="70">
        <v>1616</v>
      </c>
      <c r="C16" s="6">
        <v>1.07</v>
      </c>
      <c r="D16" s="6">
        <f t="shared" si="0"/>
        <v>0.88275</v>
      </c>
      <c r="E16" s="13">
        <f t="shared" si="1"/>
        <v>29.453412630982722</v>
      </c>
      <c r="F16" s="5">
        <v>242</v>
      </c>
      <c r="G16" s="17">
        <f t="shared" si="2"/>
        <v>8.344827586206897</v>
      </c>
      <c r="I16" s="1"/>
      <c r="M16" s="2"/>
    </row>
    <row r="17" spans="2:10" ht="12.75">
      <c r="B17" s="70">
        <v>1713</v>
      </c>
      <c r="C17" s="6">
        <v>1.03</v>
      </c>
      <c r="D17" s="6">
        <f t="shared" si="0"/>
        <v>0.84975</v>
      </c>
      <c r="E17" s="13">
        <f t="shared" si="1"/>
        <v>30.597234480729625</v>
      </c>
      <c r="F17" s="5">
        <v>216</v>
      </c>
      <c r="G17" s="17">
        <f t="shared" si="2"/>
        <v>7.448275862068965</v>
      </c>
      <c r="H17" s="64">
        <v>-0.1875</v>
      </c>
      <c r="I17" s="59">
        <v>18</v>
      </c>
      <c r="J17" s="42"/>
    </row>
    <row r="18" spans="2:14" ht="12.75">
      <c r="B18" s="70">
        <v>1716</v>
      </c>
      <c r="C18" s="6">
        <v>0.88</v>
      </c>
      <c r="D18" s="6">
        <f t="shared" si="0"/>
        <v>0.726</v>
      </c>
      <c r="E18" s="13">
        <f t="shared" si="1"/>
        <v>35.81267217630854</v>
      </c>
      <c r="F18" s="5">
        <v>262</v>
      </c>
      <c r="G18" s="17">
        <f t="shared" si="2"/>
        <v>9.03448275862069</v>
      </c>
      <c r="H18" s="65">
        <v>-0.125</v>
      </c>
      <c r="I18" s="60">
        <v>15</v>
      </c>
      <c r="J18" s="43"/>
      <c r="N18" s="32"/>
    </row>
    <row r="19" spans="2:10" ht="12.75">
      <c r="B19" s="70">
        <v>1813</v>
      </c>
      <c r="C19" s="6">
        <v>0.86</v>
      </c>
      <c r="D19" s="6">
        <f t="shared" si="0"/>
        <v>0.7094999999999999</v>
      </c>
      <c r="E19" s="13">
        <f t="shared" si="1"/>
        <v>36.64552501761805</v>
      </c>
      <c r="F19" s="5">
        <v>227</v>
      </c>
      <c r="G19" s="17">
        <f t="shared" si="2"/>
        <v>7.827586206896552</v>
      </c>
      <c r="H19" s="65">
        <v>-0.0625</v>
      </c>
      <c r="I19" s="60">
        <v>10</v>
      </c>
      <c r="J19" s="43"/>
    </row>
    <row r="20" spans="2:10" ht="12.75">
      <c r="B20" s="70">
        <v>1816</v>
      </c>
      <c r="C20" s="6">
        <v>0.75</v>
      </c>
      <c r="D20" s="6">
        <f t="shared" si="0"/>
        <v>0.6187499999999999</v>
      </c>
      <c r="E20" s="13">
        <f t="shared" si="1"/>
        <v>42.02020202020203</v>
      </c>
      <c r="F20" s="5">
        <v>268</v>
      </c>
      <c r="G20" s="17">
        <f t="shared" si="2"/>
        <v>9.241379310344827</v>
      </c>
      <c r="H20" s="40" t="s">
        <v>15</v>
      </c>
      <c r="I20" s="60">
        <v>5</v>
      </c>
      <c r="J20" s="43"/>
    </row>
    <row r="21" spans="2:10" ht="12.75">
      <c r="B21" s="70">
        <v>1913</v>
      </c>
      <c r="C21" s="6">
        <v>0.725</v>
      </c>
      <c r="D21" s="6">
        <f t="shared" si="0"/>
        <v>0.5981249999999999</v>
      </c>
      <c r="E21" s="13">
        <f t="shared" si="1"/>
        <v>43.46917450365727</v>
      </c>
      <c r="F21" s="5">
        <v>241</v>
      </c>
      <c r="G21" s="17">
        <f t="shared" si="2"/>
        <v>8.310344827586206</v>
      </c>
      <c r="H21" s="40">
        <v>0.0625</v>
      </c>
      <c r="I21" s="60">
        <v>2</v>
      </c>
      <c r="J21" s="43"/>
    </row>
    <row r="22" spans="2:10" ht="12.75">
      <c r="B22" s="70">
        <v>1914</v>
      </c>
      <c r="C22" s="6">
        <v>0.657</v>
      </c>
      <c r="D22" s="6">
        <f t="shared" si="0"/>
        <v>0.542025</v>
      </c>
      <c r="E22" s="13">
        <f t="shared" si="1"/>
        <v>47.96826714634934</v>
      </c>
      <c r="F22" s="5">
        <v>268</v>
      </c>
      <c r="G22" s="17">
        <f t="shared" si="2"/>
        <v>9.241379310344827</v>
      </c>
      <c r="H22" s="40">
        <v>0.125</v>
      </c>
      <c r="I22" s="60">
        <v>-2</v>
      </c>
      <c r="J22" s="43"/>
    </row>
    <row r="23" spans="2:10" ht="12.75">
      <c r="B23" s="70">
        <v>1916</v>
      </c>
      <c r="C23" s="6">
        <v>0.62</v>
      </c>
      <c r="D23" s="6">
        <f t="shared" si="0"/>
        <v>0.5115</v>
      </c>
      <c r="E23" s="13">
        <f t="shared" si="1"/>
        <v>50.830889540566965</v>
      </c>
      <c r="F23" s="5">
        <v>291</v>
      </c>
      <c r="G23" s="17">
        <f t="shared" si="2"/>
        <v>10.03448275862069</v>
      </c>
      <c r="H23" s="40">
        <v>0.1875</v>
      </c>
      <c r="I23" s="60">
        <v>-5</v>
      </c>
      <c r="J23" s="43"/>
    </row>
    <row r="24" spans="2:10" ht="12.75">
      <c r="B24" s="70">
        <v>2013</v>
      </c>
      <c r="C24" s="6">
        <v>0.6</v>
      </c>
      <c r="D24" s="6">
        <f t="shared" si="0"/>
        <v>0.49499999999999994</v>
      </c>
      <c r="E24" s="13">
        <f t="shared" si="1"/>
        <v>52.52525252525253</v>
      </c>
      <c r="F24" s="5">
        <v>262</v>
      </c>
      <c r="G24" s="17">
        <f t="shared" si="2"/>
        <v>9.03448275862069</v>
      </c>
      <c r="H24" s="40">
        <v>0.25</v>
      </c>
      <c r="I24" s="60">
        <v>-10</v>
      </c>
      <c r="J24" s="43"/>
    </row>
    <row r="25" spans="2:10" ht="12.75">
      <c r="B25" s="70">
        <v>2016</v>
      </c>
      <c r="C25" s="8">
        <v>0.53</v>
      </c>
      <c r="D25" s="6">
        <f t="shared" si="0"/>
        <v>0.43724999999999997</v>
      </c>
      <c r="E25" s="13">
        <f t="shared" si="1"/>
        <v>59.46255002858777</v>
      </c>
      <c r="F25" s="7">
        <v>305</v>
      </c>
      <c r="G25" s="17">
        <f t="shared" si="2"/>
        <v>10.517241379310345</v>
      </c>
      <c r="H25" s="66">
        <v>0.375</v>
      </c>
      <c r="I25" s="61">
        <v>-14</v>
      </c>
      <c r="J25" s="41"/>
    </row>
    <row r="26" spans="2:10" ht="12.75">
      <c r="B26" s="70">
        <v>2018</v>
      </c>
      <c r="C26" s="6">
        <v>0.465</v>
      </c>
      <c r="D26" s="6">
        <f t="shared" si="0"/>
        <v>0.383625</v>
      </c>
      <c r="E26" s="13">
        <f t="shared" si="1"/>
        <v>67.77451938742261</v>
      </c>
      <c r="F26" s="5">
        <v>357</v>
      </c>
      <c r="G26" s="17">
        <f t="shared" si="2"/>
        <v>12.310344827586206</v>
      </c>
      <c r="H26" s="66">
        <v>0.5</v>
      </c>
      <c r="I26" s="61">
        <v>-18</v>
      </c>
      <c r="J26" s="41"/>
    </row>
    <row r="27" spans="2:10" ht="12.75">
      <c r="B27" s="70">
        <v>2020</v>
      </c>
      <c r="C27" s="6">
        <v>0.445</v>
      </c>
      <c r="D27" s="6">
        <f t="shared" si="0"/>
        <v>0.367125</v>
      </c>
      <c r="E27" s="13">
        <f t="shared" si="1"/>
        <v>70.82056520258767</v>
      </c>
      <c r="F27" s="5">
        <v>392</v>
      </c>
      <c r="G27" s="17">
        <f t="shared" si="2"/>
        <v>13.517241379310345</v>
      </c>
      <c r="H27" s="67">
        <v>0.625</v>
      </c>
      <c r="I27" s="58">
        <v>-22</v>
      </c>
      <c r="J27" s="41"/>
    </row>
    <row r="28" spans="2:9" ht="12.75">
      <c r="B28" s="70">
        <v>2113</v>
      </c>
      <c r="C28" s="6">
        <v>0.53</v>
      </c>
      <c r="D28" s="6">
        <f t="shared" si="0"/>
        <v>0.43724999999999997</v>
      </c>
      <c r="E28" s="13">
        <f t="shared" si="1"/>
        <v>59.46255002858777</v>
      </c>
      <c r="F28" s="5">
        <v>270</v>
      </c>
      <c r="G28" s="17">
        <f t="shared" si="2"/>
        <v>9.310344827586206</v>
      </c>
      <c r="I28" s="1"/>
    </row>
    <row r="29" spans="2:10" ht="12.75">
      <c r="B29" s="70">
        <v>2114</v>
      </c>
      <c r="C29" s="6">
        <v>0.5</v>
      </c>
      <c r="D29" s="6">
        <f t="shared" si="0"/>
        <v>0.4125</v>
      </c>
      <c r="E29" s="13">
        <f t="shared" si="1"/>
        <v>63.03030303030303</v>
      </c>
      <c r="F29" s="5">
        <v>285</v>
      </c>
      <c r="G29" s="17">
        <f t="shared" si="2"/>
        <v>9.827586206896552</v>
      </c>
      <c r="H29" s="35" t="s">
        <v>0</v>
      </c>
      <c r="I29" s="62">
        <v>1</v>
      </c>
      <c r="J29" s="44"/>
    </row>
    <row r="30" spans="2:10" ht="12.75">
      <c r="B30" s="70">
        <v>2115</v>
      </c>
      <c r="C30" s="6">
        <v>0.46</v>
      </c>
      <c r="D30" s="6">
        <f t="shared" si="0"/>
        <v>0.3795</v>
      </c>
      <c r="E30" s="13">
        <f t="shared" si="1"/>
        <v>68.51119894598155</v>
      </c>
      <c r="F30" s="5">
        <v>313</v>
      </c>
      <c r="G30" s="17">
        <f t="shared" si="2"/>
        <v>10.793103448275861</v>
      </c>
      <c r="H30" s="36" t="s">
        <v>14</v>
      </c>
      <c r="I30" s="63">
        <v>1.05</v>
      </c>
      <c r="J30" s="44"/>
    </row>
    <row r="31" spans="2:7" ht="12.75">
      <c r="B31" s="70">
        <v>2117</v>
      </c>
      <c r="C31" s="6">
        <v>0.402</v>
      </c>
      <c r="D31" s="6">
        <f t="shared" si="0"/>
        <v>0.33165</v>
      </c>
      <c r="E31" s="13">
        <f t="shared" si="1"/>
        <v>78.39589929142169</v>
      </c>
      <c r="F31" s="5">
        <v>347</v>
      </c>
      <c r="G31" s="17">
        <f t="shared" si="2"/>
        <v>11.96551724137931</v>
      </c>
    </row>
    <row r="32" spans="2:7" ht="12.75">
      <c r="B32" s="70">
        <v>2213</v>
      </c>
      <c r="C32" s="6">
        <v>0.46</v>
      </c>
      <c r="D32" s="6">
        <f t="shared" si="0"/>
        <v>0.3795</v>
      </c>
      <c r="E32" s="13">
        <f t="shared" si="1"/>
        <v>68.51119894598155</v>
      </c>
      <c r="F32" s="5">
        <v>284</v>
      </c>
      <c r="G32" s="17">
        <f t="shared" si="2"/>
        <v>9.793103448275861</v>
      </c>
    </row>
    <row r="33" spans="2:7" ht="12.75">
      <c r="B33" s="70">
        <v>2215</v>
      </c>
      <c r="C33" s="6">
        <v>0.413</v>
      </c>
      <c r="D33" s="6">
        <f t="shared" si="0"/>
        <v>0.34072499999999994</v>
      </c>
      <c r="E33" s="13">
        <f t="shared" si="1"/>
        <v>76.30787291804242</v>
      </c>
      <c r="F33" s="5">
        <v>312</v>
      </c>
      <c r="G33" s="17">
        <f t="shared" si="2"/>
        <v>10.758620689655173</v>
      </c>
    </row>
    <row r="34" spans="2:7" ht="12.75">
      <c r="B34" s="70">
        <v>2216</v>
      </c>
      <c r="C34" s="6">
        <v>0.374</v>
      </c>
      <c r="D34" s="6">
        <f t="shared" si="0"/>
        <v>0.30855</v>
      </c>
      <c r="E34" s="13">
        <f t="shared" si="1"/>
        <v>84.26511100307891</v>
      </c>
      <c r="F34" s="5">
        <v>348</v>
      </c>
      <c r="G34" s="17">
        <f t="shared" si="2"/>
        <v>12</v>
      </c>
    </row>
    <row r="35" spans="2:7" ht="12.75">
      <c r="B35" s="70">
        <v>2219</v>
      </c>
      <c r="C35" s="6">
        <v>0.336</v>
      </c>
      <c r="D35" s="6">
        <f t="shared" si="0"/>
        <v>0.2772</v>
      </c>
      <c r="E35" s="13">
        <f t="shared" si="1"/>
        <v>93.79509379509379</v>
      </c>
      <c r="F35" s="5">
        <v>398</v>
      </c>
      <c r="G35" s="17">
        <f t="shared" si="2"/>
        <v>13.724137931034482</v>
      </c>
    </row>
    <row r="36" spans="2:7" ht="12.75">
      <c r="B36" s="70">
        <v>2312</v>
      </c>
      <c r="C36" s="6">
        <v>0.425</v>
      </c>
      <c r="D36" s="6">
        <f t="shared" si="0"/>
        <v>0.35062499999999996</v>
      </c>
      <c r="E36" s="13">
        <f t="shared" si="1"/>
        <v>74.15329768270945</v>
      </c>
      <c r="F36" s="5">
        <v>277</v>
      </c>
      <c r="G36" s="17">
        <f t="shared" si="2"/>
        <v>9.551724137931034</v>
      </c>
    </row>
    <row r="37" spans="2:7" ht="12.75">
      <c r="B37" s="70">
        <v>2314</v>
      </c>
      <c r="C37" s="6">
        <v>0.387</v>
      </c>
      <c r="D37" s="6">
        <f t="shared" si="0"/>
        <v>0.319275</v>
      </c>
      <c r="E37" s="13">
        <f t="shared" si="1"/>
        <v>81.4345000391512</v>
      </c>
      <c r="F37" s="5">
        <v>307</v>
      </c>
      <c r="G37" s="17">
        <f t="shared" si="2"/>
        <v>10.586206896551724</v>
      </c>
    </row>
    <row r="38" spans="2:7" ht="12.75">
      <c r="B38" s="70">
        <v>2315</v>
      </c>
      <c r="C38" s="6">
        <v>0.338</v>
      </c>
      <c r="D38" s="6">
        <f t="shared" si="0"/>
        <v>0.27885</v>
      </c>
      <c r="E38" s="13">
        <f t="shared" si="1"/>
        <v>93.24009324009324</v>
      </c>
      <c r="F38" s="5">
        <v>338</v>
      </c>
      <c r="G38" s="17">
        <f t="shared" si="2"/>
        <v>11.655172413793103</v>
      </c>
    </row>
    <row r="39" spans="2:7" ht="12.75">
      <c r="B39" s="70">
        <v>2317</v>
      </c>
      <c r="C39" s="6">
        <v>0.295</v>
      </c>
      <c r="D39" s="6">
        <f t="shared" si="0"/>
        <v>0.24337499999999998</v>
      </c>
      <c r="E39" s="13">
        <f t="shared" si="1"/>
        <v>106.83102208525938</v>
      </c>
      <c r="F39" s="5">
        <v>385</v>
      </c>
      <c r="G39" s="17">
        <f t="shared" si="2"/>
        <v>13.275862068965518</v>
      </c>
    </row>
    <row r="40" spans="2:7" ht="12.75">
      <c r="B40" s="70">
        <v>2413</v>
      </c>
      <c r="C40" s="6">
        <v>0.362</v>
      </c>
      <c r="D40" s="6">
        <f t="shared" si="0"/>
        <v>0.29864999999999997</v>
      </c>
      <c r="E40" s="13">
        <f t="shared" si="1"/>
        <v>87.05842959986607</v>
      </c>
      <c r="F40" s="5">
        <v>302</v>
      </c>
      <c r="G40" s="17">
        <f t="shared" si="2"/>
        <v>10.413793103448276</v>
      </c>
    </row>
    <row r="41" spans="2:7" ht="12.75">
      <c r="B41" s="70">
        <v>2419</v>
      </c>
      <c r="C41" s="6">
        <v>0.264</v>
      </c>
      <c r="D41" s="6">
        <f t="shared" si="0"/>
        <v>0.2178</v>
      </c>
      <c r="E41" s="13">
        <f t="shared" si="1"/>
        <v>119.37557392102848</v>
      </c>
      <c r="F41" s="5">
        <v>422</v>
      </c>
      <c r="G41" s="17">
        <f t="shared" si="2"/>
        <v>14.551724137931034</v>
      </c>
    </row>
    <row r="42" spans="2:7" ht="12.75">
      <c r="B42" s="70">
        <v>2514</v>
      </c>
      <c r="C42" s="6">
        <v>0.302</v>
      </c>
      <c r="D42" s="6">
        <f t="shared" si="0"/>
        <v>0.24914999999999998</v>
      </c>
      <c r="E42" s="13">
        <f t="shared" si="1"/>
        <v>104.35480634156131</v>
      </c>
      <c r="F42" s="5">
        <v>328</v>
      </c>
      <c r="G42" s="17">
        <f t="shared" si="2"/>
        <v>11.310344827586206</v>
      </c>
    </row>
    <row r="43" spans="2:7" ht="12.75">
      <c r="B43" s="70">
        <v>2613</v>
      </c>
      <c r="C43" s="6">
        <v>0.288</v>
      </c>
      <c r="D43" s="6">
        <f t="shared" si="0"/>
        <v>0.23759999999999998</v>
      </c>
      <c r="E43" s="13">
        <f t="shared" si="1"/>
        <v>109.42760942760944</v>
      </c>
      <c r="F43" s="5">
        <v>340</v>
      </c>
      <c r="G43" s="17">
        <f t="shared" si="2"/>
        <v>11.724137931034482</v>
      </c>
    </row>
    <row r="44" spans="2:7" ht="12.75">
      <c r="B44" s="70" t="s">
        <v>56</v>
      </c>
      <c r="C44" s="6">
        <v>1.56</v>
      </c>
      <c r="D44" s="6">
        <f t="shared" si="0"/>
        <v>1.287</v>
      </c>
      <c r="E44" s="13">
        <f t="shared" si="1"/>
        <v>20.202020202020204</v>
      </c>
      <c r="F44" s="5">
        <v>170</v>
      </c>
      <c r="G44" s="17">
        <f t="shared" si="2"/>
        <v>5.862068965517241</v>
      </c>
    </row>
    <row r="45" spans="2:7" ht="12.75">
      <c r="B45" s="70" t="s">
        <v>58</v>
      </c>
      <c r="C45" s="6">
        <v>1.4</v>
      </c>
      <c r="D45" s="6">
        <f t="shared" si="0"/>
        <v>1.1549999999999998</v>
      </c>
      <c r="E45" s="13">
        <f t="shared" si="1"/>
        <v>22.510822510822514</v>
      </c>
      <c r="F45" s="5">
        <v>198</v>
      </c>
      <c r="G45" s="17">
        <f t="shared" si="2"/>
        <v>6.827586206896552</v>
      </c>
    </row>
    <row r="46" spans="2:7" ht="12.75">
      <c r="B46" s="70" t="s">
        <v>57</v>
      </c>
      <c r="C46" s="6">
        <v>1.285</v>
      </c>
      <c r="D46" s="6">
        <f aca="true" t="shared" si="3" ref="D46:D77">C46*0.825</f>
        <v>1.060125</v>
      </c>
      <c r="E46" s="13">
        <f aca="true" t="shared" si="4" ref="E46:E77">26/D46</f>
        <v>24.525409739417523</v>
      </c>
      <c r="F46" s="5">
        <v>182</v>
      </c>
      <c r="G46" s="17">
        <f aca="true" t="shared" si="5" ref="G46:G77">F46/29</f>
        <v>6.275862068965517</v>
      </c>
    </row>
    <row r="47" spans="2:7" ht="12.75">
      <c r="B47" s="70" t="s">
        <v>59</v>
      </c>
      <c r="C47" s="6">
        <v>1.15</v>
      </c>
      <c r="D47" s="6">
        <f t="shared" si="3"/>
        <v>0.9487499999999999</v>
      </c>
      <c r="E47" s="13">
        <f t="shared" si="4"/>
        <v>27.404479578392625</v>
      </c>
      <c r="F47" s="5">
        <v>224</v>
      </c>
      <c r="G47" s="17">
        <f t="shared" si="5"/>
        <v>7.724137931034483</v>
      </c>
    </row>
    <row r="48" spans="2:7" ht="12.75">
      <c r="B48" s="70" t="s">
        <v>60</v>
      </c>
      <c r="C48" s="6">
        <v>1.095</v>
      </c>
      <c r="D48" s="6">
        <f t="shared" si="3"/>
        <v>0.9033749999999999</v>
      </c>
      <c r="E48" s="13">
        <f t="shared" si="4"/>
        <v>28.780960287809606</v>
      </c>
      <c r="F48" s="5">
        <v>194</v>
      </c>
      <c r="G48" s="17">
        <f t="shared" si="5"/>
        <v>6.689655172413793</v>
      </c>
    </row>
    <row r="49" spans="2:7" ht="12.75">
      <c r="B49" s="70" t="s">
        <v>61</v>
      </c>
      <c r="C49" s="6">
        <v>0.97</v>
      </c>
      <c r="D49" s="6">
        <f t="shared" si="3"/>
        <v>0.8002499999999999</v>
      </c>
      <c r="E49" s="13">
        <f t="shared" si="4"/>
        <v>32.48984692283662</v>
      </c>
      <c r="F49" s="5">
        <v>235</v>
      </c>
      <c r="G49" s="17">
        <f t="shared" si="5"/>
        <v>8.10344827586207</v>
      </c>
    </row>
    <row r="50" spans="2:7" ht="12.75">
      <c r="B50" s="70" t="s">
        <v>62</v>
      </c>
      <c r="C50" s="6">
        <v>0.88</v>
      </c>
      <c r="D50" s="6">
        <f t="shared" si="3"/>
        <v>0.726</v>
      </c>
      <c r="E50" s="13">
        <f t="shared" si="4"/>
        <v>35.81267217630854</v>
      </c>
      <c r="F50" s="5">
        <v>212</v>
      </c>
      <c r="G50" s="17">
        <f t="shared" si="5"/>
        <v>7.310344827586207</v>
      </c>
    </row>
    <row r="51" spans="2:7" ht="12.75">
      <c r="B51" s="70" t="s">
        <v>63</v>
      </c>
      <c r="C51" s="6">
        <v>0.8</v>
      </c>
      <c r="D51" s="6">
        <f t="shared" si="3"/>
        <v>0.66</v>
      </c>
      <c r="E51" s="13">
        <f t="shared" si="4"/>
        <v>39.39393939393939</v>
      </c>
      <c r="F51" s="5">
        <v>248</v>
      </c>
      <c r="G51" s="17">
        <f t="shared" si="5"/>
        <v>8.551724137931034</v>
      </c>
    </row>
    <row r="52" spans="2:7" ht="12.75">
      <c r="B52" s="70" t="s">
        <v>64</v>
      </c>
      <c r="C52" s="6">
        <v>0.78</v>
      </c>
      <c r="D52" s="6">
        <f t="shared" si="3"/>
        <v>0.6435</v>
      </c>
      <c r="E52" s="13">
        <f t="shared" si="4"/>
        <v>40.40404040404041</v>
      </c>
      <c r="F52" s="5">
        <v>220</v>
      </c>
      <c r="G52" s="17">
        <f t="shared" si="5"/>
        <v>7.586206896551724</v>
      </c>
    </row>
    <row r="53" spans="2:7" ht="12.75">
      <c r="B53" s="70" t="s">
        <v>66</v>
      </c>
      <c r="C53" s="6">
        <v>0.66</v>
      </c>
      <c r="D53" s="6">
        <f t="shared" si="3"/>
        <v>0.5445</v>
      </c>
      <c r="E53" s="13">
        <f t="shared" si="4"/>
        <v>47.750229568411385</v>
      </c>
      <c r="F53" s="5">
        <v>269</v>
      </c>
      <c r="G53" s="17">
        <f t="shared" si="5"/>
        <v>9.275862068965518</v>
      </c>
    </row>
    <row r="54" spans="2:7" ht="12.75">
      <c r="B54" s="70" t="s">
        <v>65</v>
      </c>
      <c r="C54" s="6">
        <v>0.685</v>
      </c>
      <c r="D54" s="6">
        <f t="shared" si="3"/>
        <v>0.565125</v>
      </c>
      <c r="E54" s="13">
        <f t="shared" si="4"/>
        <v>46.007520460075206</v>
      </c>
      <c r="F54" s="5">
        <v>233</v>
      </c>
      <c r="G54" s="17">
        <f t="shared" si="5"/>
        <v>8.03448275862069</v>
      </c>
    </row>
    <row r="55" spans="2:7" ht="12.75">
      <c r="B55" s="70" t="s">
        <v>68</v>
      </c>
      <c r="C55" s="6">
        <v>0.58</v>
      </c>
      <c r="D55" s="6">
        <f t="shared" si="3"/>
        <v>0.4784999999999999</v>
      </c>
      <c r="E55" s="13">
        <f t="shared" si="4"/>
        <v>54.336468129571585</v>
      </c>
      <c r="F55" s="5">
        <v>278</v>
      </c>
      <c r="G55" s="17">
        <f t="shared" si="5"/>
        <v>9.586206896551724</v>
      </c>
    </row>
    <row r="56" spans="2:7" ht="12.75">
      <c r="B56" s="70" t="s">
        <v>67</v>
      </c>
      <c r="C56" s="6">
        <v>0.59</v>
      </c>
      <c r="D56" s="6">
        <f t="shared" si="3"/>
        <v>0.48674999999999996</v>
      </c>
      <c r="E56" s="13">
        <f t="shared" si="4"/>
        <v>53.41551104262969</v>
      </c>
      <c r="F56" s="5">
        <v>244</v>
      </c>
      <c r="G56" s="17">
        <f t="shared" si="5"/>
        <v>8.413793103448276</v>
      </c>
    </row>
    <row r="57" spans="2:7" ht="12.75">
      <c r="B57" s="70" t="s">
        <v>70</v>
      </c>
      <c r="C57" s="6">
        <v>0.5</v>
      </c>
      <c r="D57" s="6">
        <f t="shared" si="3"/>
        <v>0.4125</v>
      </c>
      <c r="E57" s="13">
        <f t="shared" si="4"/>
        <v>63.03030303030303</v>
      </c>
      <c r="F57" s="5">
        <v>289</v>
      </c>
      <c r="G57" s="17">
        <f t="shared" si="5"/>
        <v>9.96551724137931</v>
      </c>
    </row>
    <row r="58" spans="2:7" ht="12.75">
      <c r="B58" s="70" t="s">
        <v>69</v>
      </c>
      <c r="C58" s="6">
        <v>0.515</v>
      </c>
      <c r="D58" s="6">
        <f t="shared" si="3"/>
        <v>0.424875</v>
      </c>
      <c r="E58" s="13">
        <f t="shared" si="4"/>
        <v>61.19446896145925</v>
      </c>
      <c r="F58" s="5">
        <v>257</v>
      </c>
      <c r="G58" s="17">
        <f t="shared" si="5"/>
        <v>8.862068965517242</v>
      </c>
    </row>
    <row r="59" spans="2:7" ht="12.75">
      <c r="B59" s="70" t="s">
        <v>72</v>
      </c>
      <c r="C59" s="6">
        <v>0.43</v>
      </c>
      <c r="D59" s="6">
        <f t="shared" si="3"/>
        <v>0.35474999999999995</v>
      </c>
      <c r="E59" s="13">
        <f t="shared" si="4"/>
        <v>73.2910500352361</v>
      </c>
      <c r="F59" s="5">
        <v>302</v>
      </c>
      <c r="G59" s="17">
        <f t="shared" si="5"/>
        <v>10.413793103448276</v>
      </c>
    </row>
    <row r="60" spans="2:7" ht="12.75">
      <c r="B60" s="70" t="s">
        <v>71</v>
      </c>
      <c r="C60" s="6">
        <v>0.425</v>
      </c>
      <c r="D60" s="6">
        <f t="shared" si="3"/>
        <v>0.35062499999999996</v>
      </c>
      <c r="E60" s="13">
        <f t="shared" si="4"/>
        <v>74.15329768270945</v>
      </c>
      <c r="F60" s="5">
        <v>275</v>
      </c>
      <c r="G60" s="17">
        <f t="shared" si="5"/>
        <v>9.482758620689655</v>
      </c>
    </row>
    <row r="61" spans="2:7" ht="12.75">
      <c r="B61" s="70" t="s">
        <v>73</v>
      </c>
      <c r="C61" s="6">
        <v>0.385</v>
      </c>
      <c r="D61" s="6">
        <f t="shared" si="3"/>
        <v>0.317625</v>
      </c>
      <c r="E61" s="13">
        <f t="shared" si="4"/>
        <v>81.85753640299095</v>
      </c>
      <c r="F61" s="5">
        <v>280</v>
      </c>
      <c r="G61" s="17">
        <f t="shared" si="5"/>
        <v>9.655172413793103</v>
      </c>
    </row>
    <row r="62" spans="2:7" ht="12.75">
      <c r="B62" s="70" t="s">
        <v>74</v>
      </c>
      <c r="C62" s="6">
        <v>0.325</v>
      </c>
      <c r="D62" s="6">
        <f t="shared" si="3"/>
        <v>0.268125</v>
      </c>
      <c r="E62" s="13">
        <f t="shared" si="4"/>
        <v>96.96969696969697</v>
      </c>
      <c r="F62" s="5">
        <v>298</v>
      </c>
      <c r="G62" s="17">
        <f t="shared" si="5"/>
        <v>10.275862068965518</v>
      </c>
    </row>
    <row r="63" spans="2:7" ht="12.75">
      <c r="B63" s="71" t="s">
        <v>36</v>
      </c>
      <c r="C63" s="6">
        <v>0.3</v>
      </c>
      <c r="D63" s="6">
        <f t="shared" si="3"/>
        <v>0.24749999999999997</v>
      </c>
      <c r="E63" s="13">
        <f t="shared" si="4"/>
        <v>105.05050505050507</v>
      </c>
      <c r="F63" s="5">
        <f>10.1*29</f>
        <v>292.9</v>
      </c>
      <c r="G63" s="17">
        <f t="shared" si="5"/>
        <v>10.1</v>
      </c>
    </row>
    <row r="64" spans="2:7" ht="12.75">
      <c r="B64" s="71" t="s">
        <v>37</v>
      </c>
      <c r="C64" s="6">
        <v>0.34</v>
      </c>
      <c r="D64" s="6">
        <f t="shared" si="3"/>
        <v>0.2805</v>
      </c>
      <c r="E64" s="13">
        <f t="shared" si="4"/>
        <v>92.6916221033868</v>
      </c>
      <c r="F64" s="5">
        <f>10*29</f>
        <v>290</v>
      </c>
      <c r="G64" s="17">
        <f t="shared" si="5"/>
        <v>10</v>
      </c>
    </row>
    <row r="65" spans="2:7" ht="12.75">
      <c r="B65" s="71" t="s">
        <v>38</v>
      </c>
      <c r="C65" s="6">
        <v>0.4</v>
      </c>
      <c r="D65" s="6">
        <f t="shared" si="3"/>
        <v>0.33</v>
      </c>
      <c r="E65" s="13">
        <f t="shared" si="4"/>
        <v>78.78787878787878</v>
      </c>
      <c r="F65" s="5">
        <f>9.1*29</f>
        <v>263.9</v>
      </c>
      <c r="G65" s="17">
        <f t="shared" si="5"/>
        <v>9.1</v>
      </c>
    </row>
    <row r="66" spans="2:7" ht="12.75">
      <c r="B66" s="71" t="s">
        <v>39</v>
      </c>
      <c r="C66" s="6">
        <v>0.5</v>
      </c>
      <c r="D66" s="6">
        <f t="shared" si="3"/>
        <v>0.4125</v>
      </c>
      <c r="E66" s="13">
        <f t="shared" si="4"/>
        <v>63.03030303030303</v>
      </c>
      <c r="F66" s="5">
        <f>8*29</f>
        <v>232</v>
      </c>
      <c r="G66" s="17">
        <f t="shared" si="5"/>
        <v>8</v>
      </c>
    </row>
    <row r="67" spans="2:7" ht="12.75">
      <c r="B67" s="71" t="s">
        <v>46</v>
      </c>
      <c r="C67" s="6">
        <v>0.53</v>
      </c>
      <c r="D67" s="6">
        <f t="shared" si="3"/>
        <v>0.43724999999999997</v>
      </c>
      <c r="E67" s="13">
        <f t="shared" si="4"/>
        <v>59.46255002858777</v>
      </c>
      <c r="F67" s="5">
        <f>9.4*29</f>
        <v>272.6</v>
      </c>
      <c r="G67" s="17">
        <f t="shared" si="5"/>
        <v>9.4</v>
      </c>
    </row>
    <row r="68" spans="2:7" ht="12.75">
      <c r="B68" s="70" t="s">
        <v>44</v>
      </c>
      <c r="C68" s="6">
        <v>0.487</v>
      </c>
      <c r="D68" s="6">
        <f t="shared" si="3"/>
        <v>0.401775</v>
      </c>
      <c r="E68" s="13">
        <f t="shared" si="4"/>
        <v>64.71283678675876</v>
      </c>
      <c r="F68" s="5">
        <f>10*29</f>
        <v>290</v>
      </c>
      <c r="G68" s="17">
        <f t="shared" si="5"/>
        <v>10</v>
      </c>
    </row>
    <row r="69" spans="2:7" ht="12.75">
      <c r="B69" s="70" t="s">
        <v>43</v>
      </c>
      <c r="C69" s="6">
        <v>0.373</v>
      </c>
      <c r="D69" s="6">
        <f t="shared" si="3"/>
        <v>0.30772499999999997</v>
      </c>
      <c r="E69" s="13">
        <f t="shared" si="4"/>
        <v>84.49102282882444</v>
      </c>
      <c r="F69" s="5">
        <f>11*29</f>
        <v>319</v>
      </c>
      <c r="G69" s="17">
        <f t="shared" si="5"/>
        <v>11</v>
      </c>
    </row>
    <row r="70" spans="2:7" ht="12.75">
      <c r="B70" s="70" t="s">
        <v>45</v>
      </c>
      <c r="C70" s="6">
        <v>0.32</v>
      </c>
      <c r="D70" s="6">
        <f t="shared" si="3"/>
        <v>0.264</v>
      </c>
      <c r="E70" s="13">
        <f t="shared" si="4"/>
        <v>98.48484848484848</v>
      </c>
      <c r="F70" s="5">
        <f>12*29</f>
        <v>348</v>
      </c>
      <c r="G70" s="17">
        <f t="shared" si="5"/>
        <v>12</v>
      </c>
    </row>
    <row r="71" spans="2:7" ht="12.75">
      <c r="B71" s="71" t="s">
        <v>35</v>
      </c>
      <c r="C71" s="6">
        <v>0.6</v>
      </c>
      <c r="D71" s="6">
        <f t="shared" si="3"/>
        <v>0.49499999999999994</v>
      </c>
      <c r="E71" s="13">
        <f t="shared" si="4"/>
        <v>52.52525252525253</v>
      </c>
      <c r="F71" s="5">
        <f>7.6*29</f>
        <v>220.39999999999998</v>
      </c>
      <c r="G71" s="17">
        <f t="shared" si="5"/>
        <v>7.6</v>
      </c>
    </row>
    <row r="72" spans="2:7" ht="12.75">
      <c r="B72" s="71" t="s">
        <v>33</v>
      </c>
      <c r="C72" s="6">
        <v>0.5</v>
      </c>
      <c r="D72" s="6">
        <f t="shared" si="3"/>
        <v>0.4125</v>
      </c>
      <c r="E72" s="13">
        <f t="shared" si="4"/>
        <v>63.03030303030303</v>
      </c>
      <c r="F72" s="5">
        <f>8.6*29</f>
        <v>249.39999999999998</v>
      </c>
      <c r="G72" s="17">
        <f t="shared" si="5"/>
        <v>8.6</v>
      </c>
    </row>
    <row r="73" spans="2:7" ht="12.75">
      <c r="B73" s="71" t="s">
        <v>32</v>
      </c>
      <c r="C73" s="6">
        <v>0.4</v>
      </c>
      <c r="D73" s="6">
        <f t="shared" si="3"/>
        <v>0.33</v>
      </c>
      <c r="E73" s="13">
        <f t="shared" si="4"/>
        <v>78.78787878787878</v>
      </c>
      <c r="F73" s="5">
        <f>9.3*29</f>
        <v>269.70000000000005</v>
      </c>
      <c r="G73" s="17">
        <f t="shared" si="5"/>
        <v>9.3</v>
      </c>
    </row>
    <row r="74" spans="2:7" ht="12.75">
      <c r="B74" s="84" t="s">
        <v>34</v>
      </c>
      <c r="C74" s="75">
        <v>0.3</v>
      </c>
      <c r="D74" s="75">
        <f t="shared" si="3"/>
        <v>0.24749999999999997</v>
      </c>
      <c r="E74" s="76">
        <f t="shared" si="4"/>
        <v>105.05050505050507</v>
      </c>
      <c r="F74" s="77">
        <f>11*29</f>
        <v>319</v>
      </c>
      <c r="G74" s="78">
        <f t="shared" si="5"/>
        <v>11</v>
      </c>
    </row>
    <row r="75" spans="2:7" ht="12.75">
      <c r="B75" s="74" t="s">
        <v>52</v>
      </c>
      <c r="C75" s="75">
        <v>0.34</v>
      </c>
      <c r="D75" s="75">
        <f t="shared" si="3"/>
        <v>0.2805</v>
      </c>
      <c r="E75" s="76">
        <f t="shared" si="4"/>
        <v>92.6916221033868</v>
      </c>
      <c r="F75" s="77">
        <f>11.2*29</f>
        <v>324.79999999999995</v>
      </c>
      <c r="G75" s="78">
        <f t="shared" si="5"/>
        <v>11.2</v>
      </c>
    </row>
    <row r="76" spans="2:7" ht="12.75">
      <c r="B76" s="74" t="s">
        <v>53</v>
      </c>
      <c r="C76" s="75">
        <v>0.4</v>
      </c>
      <c r="D76" s="75">
        <f t="shared" si="3"/>
        <v>0.33</v>
      </c>
      <c r="E76" s="76">
        <f t="shared" si="4"/>
        <v>78.78787878787878</v>
      </c>
      <c r="F76" s="77">
        <f>10.4*29</f>
        <v>301.6</v>
      </c>
      <c r="G76" s="78">
        <f t="shared" si="5"/>
        <v>10.4</v>
      </c>
    </row>
    <row r="77" spans="2:7" ht="12.75">
      <c r="B77" s="74" t="s">
        <v>54</v>
      </c>
      <c r="C77" s="75">
        <v>0.5</v>
      </c>
      <c r="D77" s="75">
        <f t="shared" si="3"/>
        <v>0.4125</v>
      </c>
      <c r="E77" s="76">
        <f t="shared" si="4"/>
        <v>63.03030303030303</v>
      </c>
      <c r="F77" s="77">
        <f>9.7*29</f>
        <v>281.29999999999995</v>
      </c>
      <c r="G77" s="78">
        <f t="shared" si="5"/>
        <v>9.7</v>
      </c>
    </row>
    <row r="78" spans="2:8" ht="12.75">
      <c r="B78" s="79" t="s">
        <v>13</v>
      </c>
      <c r="C78" s="80" t="e">
        <f>D78/0.825</f>
        <v>#DIV/0!</v>
      </c>
      <c r="D78" s="80" t="e">
        <f>26/E78</f>
        <v>#DIV/0!</v>
      </c>
      <c r="E78" s="81">
        <f>$B$5</f>
        <v>0</v>
      </c>
      <c r="F78" s="82">
        <f>29*G78</f>
        <v>0</v>
      </c>
      <c r="G78" s="83">
        <f>$B$6</f>
        <v>0</v>
      </c>
      <c r="H78" s="27"/>
    </row>
    <row r="79" spans="2:7" ht="12.75">
      <c r="B79" s="79" t="s">
        <v>55</v>
      </c>
      <c r="C79" s="80" t="e">
        <f>D79/0.825</f>
        <v>#DIV/0!</v>
      </c>
      <c r="D79" s="80" t="e">
        <f>26/E79</f>
        <v>#DIV/0!</v>
      </c>
      <c r="E79" s="81">
        <f>$B$5</f>
        <v>0</v>
      </c>
      <c r="F79" s="82">
        <f>29*G79</f>
        <v>0</v>
      </c>
      <c r="G79" s="83">
        <f>$B$6</f>
        <v>0</v>
      </c>
    </row>
    <row r="80" spans="2:7" ht="12.75">
      <c r="B80" s="74"/>
      <c r="C80" s="75"/>
      <c r="D80" s="75">
        <f>C80*0.825</f>
        <v>0</v>
      </c>
      <c r="E80" s="76" t="e">
        <f>26/D80</f>
        <v>#DIV/0!</v>
      </c>
      <c r="F80" s="77"/>
      <c r="G80" s="78">
        <f>F80/29</f>
        <v>0</v>
      </c>
    </row>
    <row r="81" spans="2:7" ht="13.5" thickBot="1">
      <c r="B81" s="72"/>
      <c r="C81" s="11"/>
      <c r="D81" s="11">
        <f>C81*0.825</f>
        <v>0</v>
      </c>
      <c r="E81" s="15" t="e">
        <f>26/D81</f>
        <v>#DIV/0!</v>
      </c>
      <c r="F81" s="12"/>
      <c r="G81" s="18">
        <f>F81/29</f>
        <v>0</v>
      </c>
    </row>
  </sheetData>
  <sheetProtection password="D767" sheet="1" objects="1" scenarios="1" selectLockedCells="1"/>
  <mergeCells count="12">
    <mergeCell ref="H12:I13"/>
    <mergeCell ref="M12:N13"/>
    <mergeCell ref="K9:P9"/>
    <mergeCell ref="B9:C9"/>
    <mergeCell ref="B10:C10"/>
    <mergeCell ref="D8:E8"/>
    <mergeCell ref="D9:E9"/>
    <mergeCell ref="D10:E10"/>
    <mergeCell ref="F8:G8"/>
    <mergeCell ref="F9:G9"/>
    <mergeCell ref="F10:G10"/>
    <mergeCell ref="B8:C8"/>
  </mergeCells>
  <conditionalFormatting sqref="N4 H4">
    <cfRule type="cellIs" priority="1" dxfId="0" operator="lessThan" stopIfTrue="1">
      <formula>0</formula>
    </cfRule>
  </conditionalFormatting>
  <dataValidations count="4">
    <dataValidation type="list" allowBlank="1" showInputMessage="1" showErrorMessage="1" sqref="F4">
      <formula1>$H$14:$H$15</formula1>
    </dataValidation>
    <dataValidation type="list" allowBlank="1" showInputMessage="1" showErrorMessage="1" sqref="O4">
      <formula1>$H$29:$H$30</formula1>
    </dataValidation>
    <dataValidation type="list" showInputMessage="1" showErrorMessage="1" sqref="N4">
      <formula1>$H$17:$H$27</formula1>
    </dataValidation>
    <dataValidation type="list" allowBlank="1" showInputMessage="1" showErrorMessage="1" sqref="B4">
      <formula1>$B$14:$B$79</formula1>
    </dataValidation>
  </dataValidations>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MANN+HUMMEL USA,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smiller</dc:creator>
  <cp:keywords/>
  <dc:description/>
  <cp:lastModifiedBy>SMiller</cp:lastModifiedBy>
  <dcterms:created xsi:type="dcterms:W3CDTF">2007-07-15T02:01:47Z</dcterms:created>
  <dcterms:modified xsi:type="dcterms:W3CDTF">2009-06-12T19:42:29Z</dcterms:modified>
  <cp:category/>
  <cp:version/>
  <cp:contentType/>
  <cp:contentStatus/>
</cp:coreProperties>
</file>