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895" windowHeight="10425" activeTab="0"/>
  </bookViews>
  <sheets>
    <sheet name="Dynamic Spine Calculator" sheetId="1" r:id="rId1"/>
  </sheets>
  <definedNames/>
  <calcPr fullCalcOnLoad="1"/>
</workbook>
</file>

<file path=xl/sharedStrings.xml><?xml version="1.0" encoding="utf-8"?>
<sst xmlns="http://schemas.openxmlformats.org/spreadsheetml/2006/main" count="45" uniqueCount="43">
  <si>
    <t>Dynamic Spine Calculator</t>
  </si>
  <si>
    <t>Arrow Inputs</t>
  </si>
  <si>
    <t>Outputs</t>
  </si>
  <si>
    <t>Bow Inputs</t>
  </si>
  <si>
    <t>Arrow Dynamic</t>
  </si>
  <si>
    <t>Arrow Shaft
Size</t>
  </si>
  <si>
    <t>BOP Length (Inches)</t>
  </si>
  <si>
    <t>Point Weight (grains)</t>
  </si>
  <si>
    <t>Extra Nock End Weight</t>
  </si>
  <si>
    <t>Fletching Type</t>
  </si>
  <si>
    <t>Total Weight (grains)</t>
  </si>
  <si>
    <t>F.O.C.
(%)</t>
  </si>
  <si>
    <t>Dynamic Spine (pounds)</t>
  </si>
  <si>
    <t>Rated Weight
(#)</t>
  </si>
  <si>
    <t>Rated Draw
(In.)</t>
  </si>
  <si>
    <r>
      <rPr>
        <u val="single"/>
        <sz val="10"/>
        <rFont val="Arial"/>
        <family val="2"/>
      </rPr>
      <t>Your</t>
    </r>
    <r>
      <rPr>
        <sz val="10"/>
        <rFont val="Arial"/>
        <family val="2"/>
      </rPr>
      <t xml:space="preserve"> Draw
(In.)</t>
    </r>
  </si>
  <si>
    <t>Shelf Location
Center Cut + xx"</t>
  </si>
  <si>
    <t>String Material Type</t>
  </si>
  <si>
    <t xml:space="preserve"> Spine Required (pounds)</t>
  </si>
  <si>
    <t>Feathers</t>
  </si>
  <si>
    <t>B50</t>
  </si>
  <si>
    <t>Enter AMO Static Spine ( 2# @ 26" Centers)</t>
  </si>
  <si>
    <t>Enter Shaft Weight in Grains per Inch (GPI)</t>
  </si>
  <si>
    <t>Arrow Data</t>
  </si>
  <si>
    <t>Distance from BOP to balance point (A) =</t>
  </si>
  <si>
    <t>Size 
(XX75 or 
XX78)</t>
  </si>
  <si>
    <t>Deflection @ 28" w/1.94#</t>
  </si>
  <si>
    <t>Deflection @ 26" w/2.0#</t>
  </si>
  <si>
    <t>Static Spine</t>
  </si>
  <si>
    <t>Weight @ 29"</t>
  </si>
  <si>
    <t>GPI</t>
  </si>
  <si>
    <t>Vanes</t>
  </si>
  <si>
    <t>0</t>
  </si>
  <si>
    <t>FastFlight</t>
  </si>
  <si>
    <t>Carbon 300</t>
  </si>
  <si>
    <t>Carbon 340</t>
  </si>
  <si>
    <t>Carbon 400</t>
  </si>
  <si>
    <t>Carbon 500</t>
  </si>
  <si>
    <t>GT 1535 Trad.</t>
  </si>
  <si>
    <t>GT 3555 Trad.</t>
  </si>
  <si>
    <t>GT 5575 Trad.</t>
  </si>
  <si>
    <t>GT 7595 Trad.</t>
  </si>
  <si>
    <t>Other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</si>
</sst>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4">
    <font>
      <sz val="10"/>
      <name val="Arial"/>
      <family val="2"/>
    </font>
    <font>
      <sz val="11"/>
      <color indexed="8"/>
      <name val="Calibri"/>
      <family val="2"/>
    </font>
    <font>
      <sz val="18"/>
      <name val="Arial"/>
      <family val="2"/>
    </font>
    <font>
      <sz val="12"/>
      <name val="Algerian"/>
      <family val="5"/>
    </font>
    <font>
      <u val="single"/>
      <sz val="10"/>
      <name val="Arial"/>
      <family val="2"/>
    </font>
    <font>
      <b/>
      <sz val="12"/>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8"/>
      <color indexed="8"/>
      <name val="Arial"/>
      <family val="0"/>
    </font>
    <font>
      <u val="single"/>
      <sz val="11"/>
      <color indexed="60"/>
      <name val="Calibri"/>
      <family val="0"/>
    </font>
    <font>
      <u val="single"/>
      <sz val="11"/>
      <color indexed="8"/>
      <name val="Calibri"/>
      <family val="0"/>
    </font>
    <font>
      <sz val="14"/>
      <color indexed="8"/>
      <name val="Calibri"/>
      <family val="0"/>
    </font>
    <font>
      <sz val="7"/>
      <color indexed="8"/>
      <name val="Calibri"/>
      <family val="0"/>
    </font>
    <font>
      <sz val="12"/>
      <color indexed="60"/>
      <name val="Calibri"/>
      <family val="0"/>
    </font>
    <font>
      <i/>
      <sz val="11"/>
      <color indexed="8"/>
      <name val="Calibri"/>
      <family val="0"/>
    </font>
    <font>
      <b/>
      <i/>
      <u val="single"/>
      <sz val="11"/>
      <color indexed="8"/>
      <name val="Calibri"/>
      <family val="0"/>
    </font>
    <font>
      <b/>
      <i/>
      <sz val="11"/>
      <color indexed="10"/>
      <name val="Calibri"/>
      <family val="0"/>
    </font>
    <font>
      <sz val="10.5"/>
      <color indexed="60"/>
      <name val="Calibri"/>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DDFFDD"/>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thin"/>
      <right style="medium"/>
      <top style="medium"/>
      <bottom/>
    </border>
    <border>
      <left style="medium"/>
      <right style="thin"/>
      <top/>
      <bottom/>
    </border>
    <border>
      <left style="thin"/>
      <right style="thin"/>
      <top/>
      <bottom/>
    </border>
    <border>
      <left style="thin"/>
      <right style="thin"/>
      <top/>
      <bottom style="medium"/>
    </border>
    <border>
      <left style="thin"/>
      <right style="medium"/>
      <top/>
      <bottom/>
    </border>
    <border>
      <left style="medium"/>
      <right style="thin"/>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medium"/>
    </border>
    <border>
      <left style="thick">
        <color rgb="FFC00000"/>
      </left>
      <right style="thick">
        <color rgb="FFC00000"/>
      </right>
      <top style="thick">
        <color rgb="FFC00000"/>
      </top>
      <bottom style="thick">
        <color rgb="FFC00000"/>
      </bottom>
    </border>
    <border>
      <left style="mediumDashed"/>
      <right style="mediumDashed"/>
      <top style="mediumDashed"/>
      <bottom style="thin"/>
    </border>
    <border>
      <left style="mediumDashed"/>
      <right style="mediumDashed"/>
      <top style="thin"/>
      <bottom style="mediumDashed"/>
    </border>
    <border>
      <left style="medium"/>
      <right style="medium"/>
      <top style="medium"/>
      <bottom style="medium"/>
    </border>
    <border>
      <left style="medium"/>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right style="thin"/>
      <top style="thin"/>
      <bottom/>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right style="thin"/>
      <top/>
      <bottom style="thin"/>
    </border>
    <border>
      <left style="thin"/>
      <right/>
      <top/>
      <bottom/>
    </border>
    <border>
      <left/>
      <right style="thin"/>
      <top/>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vertical="center"/>
    </xf>
    <xf numFmtId="0" fontId="0" fillId="0" borderId="0" xfId="0" applyAlignment="1">
      <alignment horizontal="center"/>
    </xf>
    <xf numFmtId="0" fontId="3" fillId="33" borderId="10" xfId="0" applyFont="1" applyFill="1" applyBorder="1" applyAlignment="1">
      <alignment horizontal="left" vertical="top"/>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top"/>
    </xf>
    <xf numFmtId="0" fontId="3" fillId="33" borderId="14" xfId="0" applyFont="1" applyFill="1" applyBorder="1" applyAlignment="1">
      <alignment horizontal="left" vertical="center"/>
    </xf>
    <xf numFmtId="0" fontId="0" fillId="33" borderId="15" xfId="0" applyFont="1" applyFill="1" applyBorder="1" applyAlignment="1">
      <alignment horizontal="center" wrapText="1"/>
    </xf>
    <xf numFmtId="0" fontId="0" fillId="33" borderId="16" xfId="0" applyFont="1" applyFill="1" applyBorder="1" applyAlignment="1">
      <alignment horizontal="center" wrapText="1"/>
    </xf>
    <xf numFmtId="0" fontId="0" fillId="33" borderId="17" xfId="0" applyFont="1" applyFill="1" applyBorder="1" applyAlignment="1">
      <alignment horizontal="center" wrapText="1"/>
    </xf>
    <xf numFmtId="0" fontId="0" fillId="33" borderId="18" xfId="0" applyFont="1" applyFill="1" applyBorder="1" applyAlignment="1">
      <alignment horizontal="center" wrapText="1"/>
    </xf>
    <xf numFmtId="0" fontId="0" fillId="33" borderId="19" xfId="0" applyFont="1" applyFill="1" applyBorder="1" applyAlignment="1">
      <alignment horizontal="center" wrapText="1"/>
    </xf>
    <xf numFmtId="0" fontId="0" fillId="0" borderId="0" xfId="0" applyAlignment="1">
      <alignment wrapText="1"/>
    </xf>
    <xf numFmtId="0" fontId="0" fillId="34" borderId="20" xfId="0" applyFill="1" applyBorder="1" applyAlignment="1" applyProtection="1">
      <alignment horizontal="center" vertical="center" wrapText="1"/>
      <protection locked="0"/>
    </xf>
    <xf numFmtId="164" fontId="0" fillId="34" borderId="21" xfId="0" applyNumberFormat="1" applyFill="1" applyBorder="1" applyAlignment="1" applyProtection="1">
      <alignment horizontal="center" vertical="center"/>
      <protection locked="0"/>
    </xf>
    <xf numFmtId="1" fontId="0" fillId="34" borderId="22" xfId="0" applyNumberFormat="1" applyFill="1" applyBorder="1" applyAlignment="1" applyProtection="1">
      <alignment horizontal="center" vertical="center"/>
      <protection locked="0"/>
    </xf>
    <xf numFmtId="1" fontId="0" fillId="34" borderId="23" xfId="0" applyNumberFormat="1" applyFont="1" applyFill="1" applyBorder="1" applyAlignment="1" applyProtection="1">
      <alignment horizontal="center" vertical="center"/>
      <protection locked="0"/>
    </xf>
    <xf numFmtId="1" fontId="0" fillId="35" borderId="24" xfId="0" applyNumberFormat="1" applyFont="1" applyFill="1" applyBorder="1" applyAlignment="1">
      <alignment horizontal="center" vertical="center"/>
    </xf>
    <xf numFmtId="164" fontId="0" fillId="35" borderId="22" xfId="0" applyNumberFormat="1" applyFont="1" applyFill="1" applyBorder="1" applyAlignment="1">
      <alignment horizontal="center" vertical="center"/>
    </xf>
    <xf numFmtId="164" fontId="52" fillId="36" borderId="25" xfId="0" applyNumberFormat="1" applyFont="1" applyFill="1" applyBorder="1" applyAlignment="1">
      <alignment horizontal="center" vertical="center"/>
    </xf>
    <xf numFmtId="1" fontId="0" fillId="34" borderId="24" xfId="0" applyNumberFormat="1" applyFill="1" applyBorder="1" applyAlignment="1" applyProtection="1">
      <alignment horizontal="center" vertical="center"/>
      <protection locked="0"/>
    </xf>
    <xf numFmtId="13" fontId="0" fillId="34" borderId="21" xfId="0" applyNumberFormat="1" applyFont="1" applyFill="1" applyBorder="1" applyAlignment="1" applyProtection="1" quotePrefix="1">
      <alignment horizontal="center" vertical="center"/>
      <protection locked="0"/>
    </xf>
    <xf numFmtId="164" fontId="0" fillId="34" borderId="22" xfId="0" applyNumberFormat="1" applyFill="1" applyBorder="1" applyAlignment="1" applyProtection="1">
      <alignment horizontal="center" vertical="center"/>
      <protection locked="0"/>
    </xf>
    <xf numFmtId="0" fontId="0" fillId="0" borderId="0" xfId="0" applyFont="1" applyAlignment="1">
      <alignment horizontal="right"/>
    </xf>
    <xf numFmtId="0" fontId="0" fillId="34" borderId="26" xfId="0" applyFill="1" applyBorder="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horizontal="right" vertical="center"/>
    </xf>
    <xf numFmtId="0" fontId="0" fillId="34" borderId="27" xfId="0" applyFill="1" applyBorder="1" applyAlignment="1" applyProtection="1">
      <alignment horizontal="center" vertical="center"/>
      <protection locked="0"/>
    </xf>
    <xf numFmtId="0" fontId="3" fillId="33" borderId="10" xfId="0" applyFont="1" applyFill="1" applyBorder="1" applyAlignment="1">
      <alignment horizontal="left" vertical="center"/>
    </xf>
    <xf numFmtId="0" fontId="0" fillId="0" borderId="0" xfId="0" applyFont="1" applyAlignment="1">
      <alignment/>
    </xf>
    <xf numFmtId="0" fontId="0" fillId="37" borderId="28" xfId="0" applyFill="1" applyBorder="1" applyAlignment="1">
      <alignment/>
    </xf>
    <xf numFmtId="0" fontId="0" fillId="33" borderId="29" xfId="0" applyFont="1" applyFill="1" applyBorder="1" applyAlignment="1">
      <alignment horizontal="center" wrapText="1"/>
    </xf>
    <xf numFmtId="0" fontId="0" fillId="33" borderId="30" xfId="0" applyFont="1" applyFill="1" applyBorder="1" applyAlignment="1">
      <alignment horizontal="center" wrapText="1"/>
    </xf>
    <xf numFmtId="0" fontId="0" fillId="34" borderId="31" xfId="0" applyFill="1" applyBorder="1" applyAlignment="1">
      <alignment horizontal="right" vertical="center"/>
    </xf>
    <xf numFmtId="165" fontId="0" fillId="0" borderId="32" xfId="0" applyNumberFormat="1" applyBorder="1" applyAlignment="1">
      <alignment horizontal="center" vertical="center"/>
    </xf>
    <xf numFmtId="164" fontId="0" fillId="0" borderId="32" xfId="0" applyNumberFormat="1" applyBorder="1" applyAlignment="1">
      <alignment horizontal="center" vertical="center"/>
    </xf>
    <xf numFmtId="0" fontId="0" fillId="0" borderId="32" xfId="0" applyBorder="1" applyAlignment="1">
      <alignment horizontal="center" vertical="center"/>
    </xf>
    <xf numFmtId="2" fontId="0" fillId="0" borderId="33" xfId="0" applyNumberFormat="1" applyBorder="1" applyAlignment="1">
      <alignment horizontal="center" vertical="center"/>
    </xf>
    <xf numFmtId="0" fontId="0" fillId="0" borderId="34" xfId="0" applyFont="1" applyBorder="1" applyAlignment="1">
      <alignment/>
    </xf>
    <xf numFmtId="0" fontId="0" fillId="0" borderId="35" xfId="0" applyBorder="1" applyAlignment="1">
      <alignment horizontal="center"/>
    </xf>
    <xf numFmtId="0" fontId="0" fillId="0" borderId="0" xfId="0" applyBorder="1" applyAlignment="1">
      <alignment/>
    </xf>
    <xf numFmtId="0" fontId="0" fillId="34" borderId="36" xfId="0" applyFill="1" applyBorder="1" applyAlignment="1">
      <alignment horizontal="right" vertical="center"/>
    </xf>
    <xf numFmtId="165" fontId="0" fillId="0" borderId="37" xfId="0" applyNumberFormat="1" applyBorder="1" applyAlignment="1">
      <alignment horizontal="center" vertical="center"/>
    </xf>
    <xf numFmtId="164" fontId="0" fillId="0" borderId="37" xfId="0" applyNumberFormat="1" applyBorder="1" applyAlignment="1">
      <alignment horizontal="center" vertical="center"/>
    </xf>
    <xf numFmtId="0" fontId="0" fillId="0" borderId="37" xfId="0" applyBorder="1" applyAlignment="1">
      <alignment horizontal="center" vertical="center"/>
    </xf>
    <xf numFmtId="2" fontId="0" fillId="0" borderId="38" xfId="0" applyNumberFormat="1" applyBorder="1" applyAlignment="1">
      <alignment horizontal="center" vertical="center"/>
    </xf>
    <xf numFmtId="0" fontId="0" fillId="0" borderId="39" xfId="0" applyFont="1" applyBorder="1" applyAlignment="1">
      <alignment/>
    </xf>
    <xf numFmtId="0" fontId="0" fillId="0" borderId="40" xfId="0" applyBorder="1" applyAlignment="1">
      <alignment horizontal="center"/>
    </xf>
    <xf numFmtId="1" fontId="0" fillId="0" borderId="0" xfId="0" applyNumberFormat="1" applyAlignment="1">
      <alignment/>
    </xf>
    <xf numFmtId="13" fontId="53" fillId="0" borderId="34" xfId="0" applyNumberFormat="1" applyFont="1" applyFill="1" applyBorder="1" applyAlignment="1">
      <alignment horizontal="center"/>
    </xf>
    <xf numFmtId="0" fontId="0" fillId="0" borderId="35" xfId="0" applyFont="1" applyBorder="1" applyAlignment="1">
      <alignment horizontal="center"/>
    </xf>
    <xf numFmtId="0" fontId="0" fillId="0" borderId="0" xfId="0" applyFont="1" applyBorder="1" applyAlignment="1">
      <alignment/>
    </xf>
    <xf numFmtId="13" fontId="53" fillId="0" borderId="41" xfId="0" applyNumberFormat="1" applyFont="1" applyBorder="1" applyAlignment="1">
      <alignment horizontal="center"/>
    </xf>
    <xf numFmtId="1" fontId="0" fillId="0" borderId="42" xfId="0" applyNumberFormat="1" applyBorder="1" applyAlignment="1">
      <alignment horizontal="center"/>
    </xf>
    <xf numFmtId="1" fontId="0" fillId="0" borderId="0" xfId="0" applyNumberFormat="1" applyBorder="1" applyAlignment="1">
      <alignment/>
    </xf>
    <xf numFmtId="13" fontId="0" fillId="0" borderId="0" xfId="0" applyNumberFormat="1" applyAlignment="1">
      <alignment/>
    </xf>
    <xf numFmtId="13" fontId="0" fillId="0" borderId="41" xfId="0" applyNumberFormat="1" applyFont="1" applyBorder="1" applyAlignment="1">
      <alignment horizontal="center"/>
    </xf>
    <xf numFmtId="165" fontId="0" fillId="0" borderId="37" xfId="0" applyNumberFormat="1" applyFill="1" applyBorder="1" applyAlignment="1">
      <alignment horizontal="center" vertical="center"/>
    </xf>
    <xf numFmtId="0" fontId="0" fillId="0" borderId="37" xfId="0" applyFill="1" applyBorder="1" applyAlignment="1">
      <alignment horizontal="center" vertical="center"/>
    </xf>
    <xf numFmtId="13" fontId="0" fillId="0" borderId="41" xfId="0" applyNumberFormat="1" applyFont="1" applyFill="1" applyBorder="1" applyAlignment="1">
      <alignment horizontal="center"/>
    </xf>
    <xf numFmtId="0" fontId="0" fillId="0" borderId="42" xfId="0" applyBorder="1" applyAlignment="1">
      <alignment horizontal="center"/>
    </xf>
    <xf numFmtId="13" fontId="0" fillId="0" borderId="39" xfId="0" applyNumberFormat="1" applyFont="1" applyFill="1" applyBorder="1" applyAlignment="1">
      <alignment horizontal="center"/>
    </xf>
    <xf numFmtId="2" fontId="0" fillId="0" borderId="35" xfId="0" applyNumberFormat="1" applyBorder="1" applyAlignment="1">
      <alignment horizontal="center"/>
    </xf>
    <xf numFmtId="2" fontId="0" fillId="0" borderId="0" xfId="0" applyNumberFormat="1" applyBorder="1" applyAlignment="1">
      <alignment/>
    </xf>
    <xf numFmtId="2" fontId="0" fillId="0" borderId="40" xfId="0" applyNumberFormat="1" applyBorder="1" applyAlignment="1">
      <alignment horizontal="center"/>
    </xf>
    <xf numFmtId="0" fontId="0" fillId="34" borderId="36" xfId="0" applyFont="1" applyFill="1" applyBorder="1" applyAlignment="1">
      <alignment horizontal="right" vertical="center"/>
    </xf>
    <xf numFmtId="0" fontId="0" fillId="37" borderId="36" xfId="0" applyFont="1" applyFill="1" applyBorder="1" applyAlignment="1">
      <alignment horizontal="right" vertical="center"/>
    </xf>
    <xf numFmtId="165" fontId="0" fillId="37" borderId="37" xfId="0" applyNumberFormat="1" applyFill="1" applyBorder="1" applyAlignment="1">
      <alignment horizontal="center" vertical="center"/>
    </xf>
    <xf numFmtId="164" fontId="0" fillId="37" borderId="37" xfId="0" applyNumberFormat="1" applyFill="1" applyBorder="1" applyAlignment="1">
      <alignment horizontal="center" vertical="center"/>
    </xf>
    <xf numFmtId="0" fontId="0" fillId="37" borderId="37" xfId="0" applyFill="1" applyBorder="1" applyAlignment="1">
      <alignment horizontal="center" vertical="center"/>
    </xf>
    <xf numFmtId="2" fontId="0" fillId="37" borderId="38" xfId="0" applyNumberFormat="1" applyFill="1" applyBorder="1" applyAlignment="1">
      <alignment horizontal="center" vertical="center"/>
    </xf>
    <xf numFmtId="0" fontId="0" fillId="34" borderId="43" xfId="0" applyFill="1" applyBorder="1" applyAlignment="1">
      <alignment horizontal="right" vertical="center"/>
    </xf>
    <xf numFmtId="165" fontId="0" fillId="0" borderId="44" xfId="0" applyNumberFormat="1" applyBorder="1" applyAlignment="1">
      <alignment horizontal="center" vertical="center"/>
    </xf>
    <xf numFmtId="164" fontId="0" fillId="0" borderId="44" xfId="0" applyNumberFormat="1" applyBorder="1" applyAlignment="1">
      <alignment horizontal="center" vertical="center"/>
    </xf>
    <xf numFmtId="0" fontId="0" fillId="0" borderId="44" xfId="0" applyBorder="1" applyAlignment="1">
      <alignment horizontal="center" vertical="center"/>
    </xf>
    <xf numFmtId="2" fontId="0" fillId="0" borderId="45" xfId="0" applyNumberFormat="1" applyBorder="1" applyAlignment="1">
      <alignment horizontal="center" vertical="center"/>
    </xf>
    <xf numFmtId="0" fontId="0" fillId="0" borderId="0" xfId="0" applyFont="1" applyAlignment="1" quotePrefix="1">
      <alignment/>
    </xf>
    <xf numFmtId="1" fontId="0" fillId="34" borderId="23" xfId="0" applyNumberForma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4</xdr:row>
      <xdr:rowOff>19050</xdr:rowOff>
    </xdr:from>
    <xdr:to>
      <xdr:col>15</xdr:col>
      <xdr:colOff>342900</xdr:colOff>
      <xdr:row>5</xdr:row>
      <xdr:rowOff>85725</xdr:rowOff>
    </xdr:to>
    <xdr:grpSp>
      <xdr:nvGrpSpPr>
        <xdr:cNvPr id="1" name="Group 38"/>
        <xdr:cNvGrpSpPr>
          <a:grpSpLocks/>
        </xdr:cNvGrpSpPr>
      </xdr:nvGrpSpPr>
      <xdr:grpSpPr>
        <a:xfrm>
          <a:off x="5581650" y="1895475"/>
          <a:ext cx="4029075" cy="342900"/>
          <a:chOff x="13790543" y="803416"/>
          <a:chExt cx="4083330" cy="231910"/>
        </a:xfrm>
        <a:solidFill>
          <a:srgbClr val="FFFFFF"/>
        </a:solidFill>
      </xdr:grpSpPr>
      <xdr:sp>
        <xdr:nvSpPr>
          <xdr:cNvPr id="2" name="Elbow Connector 2"/>
          <xdr:cNvSpPr>
            <a:spLocks/>
          </xdr:cNvSpPr>
        </xdr:nvSpPr>
        <xdr:spPr>
          <a:xfrm rot="10800000" flipV="1">
            <a:off x="13790543" y="835651"/>
            <a:ext cx="4083330" cy="199675"/>
          </a:xfrm>
          <a:prstGeom prst="bentConnector3">
            <a:avLst>
              <a:gd name="adj" fmla="val -101"/>
            </a:avLst>
          </a:prstGeom>
          <a:noFill/>
          <a:ln w="25400" cmpd="sng">
            <a:solidFill>
              <a:srgbClr val="D2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Elbow Connector 3"/>
          <xdr:cNvSpPr>
            <a:spLocks/>
          </xdr:cNvSpPr>
        </xdr:nvSpPr>
        <xdr:spPr>
          <a:xfrm rot="5400000" flipH="1" flipV="1">
            <a:off x="13675190" y="919371"/>
            <a:ext cx="231729" cy="0"/>
          </a:xfrm>
          <a:prstGeom prst="bentConnector3">
            <a:avLst/>
          </a:prstGeom>
          <a:noFill/>
          <a:ln w="25400" cmpd="sng">
            <a:solidFill>
              <a:srgbClr val="D2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8</xdr:col>
      <xdr:colOff>219075</xdr:colOff>
      <xdr:row>4</xdr:row>
      <xdr:rowOff>152400</xdr:rowOff>
    </xdr:from>
    <xdr:ext cx="4229100" cy="428625"/>
    <xdr:sp>
      <xdr:nvSpPr>
        <xdr:cNvPr id="4" name="TextBox 4"/>
        <xdr:cNvSpPr txBox="1">
          <a:spLocks noChangeArrowheads="1"/>
        </xdr:cNvSpPr>
      </xdr:nvSpPr>
      <xdr:spPr>
        <a:xfrm>
          <a:off x="5486400" y="2028825"/>
          <a:ext cx="4229100" cy="4286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000000"/>
              </a:solidFill>
              <a:latin typeface="Calibri"/>
              <a:ea typeface="Calibri"/>
              <a:cs typeface="Calibri"/>
            </a:rPr>
            <a:t>These two numbers should be</a:t>
          </a:r>
          <a:r>
            <a:rPr lang="en-US" cap="none" sz="1100" b="0" i="0" u="none" baseline="0">
              <a:solidFill>
                <a:srgbClr val="000000"/>
              </a:solidFill>
              <a:latin typeface="Calibri"/>
              <a:ea typeface="Calibri"/>
              <a:cs typeface="Calibri"/>
            </a:rPr>
            <a:t> nearly equal (within 2#).  
</a:t>
          </a:r>
          <a:r>
            <a:rPr lang="en-US" cap="none" sz="1100" b="0" i="0" u="none" baseline="0">
              <a:solidFill>
                <a:srgbClr val="000000"/>
              </a:solidFill>
              <a:latin typeface="Calibri"/>
              <a:ea typeface="Calibri"/>
              <a:cs typeface="Calibri"/>
            </a:rPr>
            <a:t>Fine tuning can then be done by adjusting the bow's brace height.</a:t>
          </a:r>
        </a:p>
      </xdr:txBody>
    </xdr:sp>
    <xdr:clientData/>
  </xdr:oneCellAnchor>
  <xdr:twoCellAnchor>
    <xdr:from>
      <xdr:col>0</xdr:col>
      <xdr:colOff>95250</xdr:colOff>
      <xdr:row>7</xdr:row>
      <xdr:rowOff>104775</xdr:rowOff>
    </xdr:from>
    <xdr:to>
      <xdr:col>18</xdr:col>
      <xdr:colOff>47625</xdr:colOff>
      <xdr:row>81</xdr:row>
      <xdr:rowOff>142875</xdr:rowOff>
    </xdr:to>
    <xdr:grpSp>
      <xdr:nvGrpSpPr>
        <xdr:cNvPr id="5" name="Group 15"/>
        <xdr:cNvGrpSpPr>
          <a:grpSpLocks/>
        </xdr:cNvGrpSpPr>
      </xdr:nvGrpSpPr>
      <xdr:grpSpPr>
        <a:xfrm>
          <a:off x="95250" y="2876550"/>
          <a:ext cx="11049000" cy="12773025"/>
          <a:chOff x="41413" y="2750239"/>
          <a:chExt cx="9891506" cy="11490058"/>
        </a:xfrm>
        <a:solidFill>
          <a:srgbClr val="FFFFFF"/>
        </a:solidFill>
      </xdr:grpSpPr>
      <xdr:sp>
        <xdr:nvSpPr>
          <xdr:cNvPr id="6" name="TextBox 6"/>
          <xdr:cNvSpPr txBox="1">
            <a:spLocks noChangeArrowheads="1"/>
          </xdr:cNvSpPr>
        </xdr:nvSpPr>
        <xdr:spPr>
          <a:xfrm>
            <a:off x="41413" y="2750239"/>
            <a:ext cx="9891506" cy="11490058"/>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Calculations are based on parallel shafts.  If using tapered wood shafts then the dynamic arrow spine will be slightly </a:t>
            </a:r>
            <a:r>
              <a:rPr lang="en-US" cap="none" sz="1100" b="0" i="0" u="none" baseline="0">
                <a:solidFill>
                  <a:srgbClr val="000000"/>
                </a:solidFill>
                <a:latin typeface="Calibri"/>
                <a:ea typeface="Calibri"/>
                <a:cs typeface="Calibri"/>
              </a:rPr>
              <a:t>weaker</a:t>
            </a:r>
            <a:r>
              <a:rPr lang="en-US" cap="none" sz="1100" b="0" i="0" u="none" baseline="0">
                <a:solidFill>
                  <a:srgbClr val="000000"/>
                </a:solidFill>
                <a:latin typeface="Calibri"/>
                <a:ea typeface="Calibri"/>
                <a:cs typeface="Calibri"/>
              </a:rPr>
              <a:t> and the FOC will be slightly higher.   </a:t>
            </a:r>
            <a:r>
              <a:rPr lang="en-US" cap="none" sz="1100" b="0" i="0" u="sng" baseline="0">
                <a:solidFill>
                  <a:srgbClr val="993300"/>
                </a:solidFill>
                <a:latin typeface="Calibri"/>
                <a:ea typeface="Calibri"/>
                <a:cs typeface="Calibri"/>
              </a:rPr>
              <a:t>Subtract</a:t>
            </a:r>
            <a:r>
              <a:rPr lang="en-US" cap="none" sz="1100" b="0" i="0" u="none" baseline="0">
                <a:solidFill>
                  <a:srgbClr val="993300"/>
                </a:solidFill>
                <a:latin typeface="Calibri"/>
                <a:ea typeface="Calibri"/>
                <a:cs typeface="Calibri"/>
              </a:rPr>
              <a:t> 2# from the arrows 
</a:t>
            </a:r>
            <a:r>
              <a:rPr lang="en-US" cap="none" sz="1100" b="0" i="0" u="none" baseline="0">
                <a:solidFill>
                  <a:srgbClr val="993300"/>
                </a:solidFill>
                <a:latin typeface="Calibri"/>
                <a:ea typeface="Calibri"/>
                <a:cs typeface="Calibri"/>
              </a:rPr>
              <a:t>      dynamic spine number and add 1.5% to the FOR number shown.
</a:t>
            </a:r>
            <a:r>
              <a:rPr lang="en-US" cap="none" sz="1100" b="0" i="0" u="none" baseline="0">
                <a:solidFill>
                  <a:srgbClr val="000000"/>
                </a:solidFill>
                <a:latin typeface="Calibri"/>
                <a:ea typeface="Calibri"/>
                <a:cs typeface="Calibri"/>
              </a:rPr>
              <a:t>2.  A heavy arrow crown/cresting or thick crown wrap will slightly increase the dynamic arrow spine so add an appropriate weight in box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3.  If using multiple or extra heavy string silencers on your bow then the required dynamic arrow spine will be slightly reduced</a:t>
            </a:r>
            <a:r>
              <a:rPr lang="en-US" cap="none" sz="1100" b="0" i="0" u="none" baseline="0">
                <a:solidFill>
                  <a:srgbClr val="993300"/>
                </a:solidFill>
                <a:latin typeface="Calibri"/>
                <a:ea typeface="Calibri"/>
                <a:cs typeface="Calibri"/>
              </a:rPr>
              <a:t>.  </a:t>
            </a:r>
            <a:r>
              <a:rPr lang="en-US" cap="none" sz="1100" b="0" i="0" u="sng" baseline="0">
                <a:solidFill>
                  <a:srgbClr val="993300"/>
                </a:solidFill>
                <a:latin typeface="Calibri"/>
                <a:ea typeface="Calibri"/>
                <a:cs typeface="Calibri"/>
              </a:rPr>
              <a:t>Subtract</a:t>
            </a:r>
            <a:r>
              <a:rPr lang="en-US" cap="none" sz="1100" b="0" i="0" u="none" baseline="0">
                <a:solidFill>
                  <a:srgbClr val="993300"/>
                </a:solidFill>
                <a:latin typeface="Calibri"/>
                <a:ea typeface="Calibri"/>
                <a:cs typeface="Calibri"/>
              </a:rPr>
              <a:t> 2# from the bows required dynamic</a:t>
            </a:r>
            <a:r>
              <a:rPr lang="en-US" cap="none" sz="1100" b="0" i="0" u="none" baseline="0">
                <a:solidFill>
                  <a:srgbClr val="993300"/>
                </a:solidFill>
                <a:latin typeface="Calibri"/>
                <a:ea typeface="Calibri"/>
                <a:cs typeface="Calibri"/>
              </a:rPr>
              <a:t> s</a:t>
            </a:r>
            <a:r>
              <a:rPr lang="en-US" cap="none" sz="1100" b="0" i="0" u="none" baseline="0">
                <a:solidFill>
                  <a:srgbClr val="993300"/>
                </a:solidFill>
                <a:latin typeface="Calibri"/>
                <a:ea typeface="Calibri"/>
                <a:cs typeface="Calibri"/>
              </a:rPr>
              <a:t>pine number.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Fine tuning tips:
</a:t>
            </a:r>
            <a:r>
              <a:rPr lang="en-US" cap="none" sz="1100" b="0" i="0" u="none" baseline="0">
                <a:solidFill>
                  <a:srgbClr val="000000"/>
                </a:solidFill>
                <a:latin typeface="Calibri"/>
                <a:ea typeface="Calibri"/>
                <a:cs typeface="Calibri"/>
              </a:rPr>
              <a:t>         A.  </a:t>
            </a:r>
            <a:r>
              <a:rPr lang="en-US" cap="none" sz="1100" b="0" i="0" u="none" baseline="0">
                <a:solidFill>
                  <a:srgbClr val="000000"/>
                </a:solidFill>
                <a:latin typeface="Calibri"/>
                <a:ea typeface="Calibri"/>
                <a:cs typeface="Calibri"/>
              </a:rPr>
              <a:t>Brace Height: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arrow is slightly weak (lower dynamic spine) for what the bow needs, then </a:t>
            </a:r>
            <a:r>
              <a:rPr lang="en-US" cap="none" sz="1100" b="0" i="0" u="sng" baseline="0">
                <a:solidFill>
                  <a:srgbClr val="000000"/>
                </a:solidFill>
                <a:latin typeface="Calibri"/>
                <a:ea typeface="Calibri"/>
                <a:cs typeface="Calibri"/>
              </a:rPr>
              <a:t>lower</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  If the arrow is slightly stiff (higher dynamic spine) for what the bow needs, then </a:t>
            </a:r>
            <a:r>
              <a:rPr lang="en-US" cap="none" sz="1100" b="0" i="0" u="sng" baseline="0">
                <a:solidFill>
                  <a:srgbClr val="000000"/>
                </a:solidFill>
                <a:latin typeface="Calibri"/>
                <a:ea typeface="Calibri"/>
                <a:cs typeface="Calibri"/>
              </a:rPr>
              <a:t>raise</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Shelf Cut:
</a:t>
            </a:r>
            <a:r>
              <a:rPr lang="en-US" cap="none" sz="1100" b="0" i="0" u="none" baseline="0">
                <a:solidFill>
                  <a:srgbClr val="000000"/>
                </a:solidFill>
                <a:latin typeface="Calibri"/>
                <a:ea typeface="Calibri"/>
                <a:cs typeface="Calibri"/>
              </a:rPr>
              <a:t> -  If the arrow is slightly weak (lower dynamic spine) for what the bow needs, then build out the strike plate slightly.  Amount required can be estimated 
</a:t>
            </a:r>
            <a:r>
              <a:rPr lang="en-US" cap="none" sz="1100" b="0" i="0" u="none" baseline="0">
                <a:solidFill>
                  <a:srgbClr val="000000"/>
                </a:solidFill>
                <a:latin typeface="Calibri"/>
                <a:ea typeface="Calibri"/>
                <a:cs typeface="Calibri"/>
              </a:rPr>
              <a:t>                                by changing the “Shelf Cut” number in the Bow Input section to match the weaker spine.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Instructions for use
</a:t>
            </a:r>
            <a:r>
              <a:rPr lang="en-US" cap="none" sz="7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Enter Bow Information:</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rated weight of your bow in pounds.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45#</a:t>
            </a:r>
            <a:r>
              <a:rPr lang="en-US" cap="none" sz="1100" b="0" i="1" u="none" baseline="0">
                <a:solidFill>
                  <a:srgbClr val="000000"/>
                </a:solidFill>
                <a:latin typeface="Calibri"/>
                <a:ea typeface="Calibri"/>
                <a:cs typeface="Calibri"/>
              </a:rPr>
              <a:t> @ 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It is always wise to confirm the actual draw weight using as the bow makers marking are sometimes off.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draw length in inches at which the bow is rated.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45# @ </a:t>
            </a:r>
            <a:r>
              <a:rPr lang="en-US" cap="none" sz="1100" b="1" i="1" u="sng" baseline="0">
                <a:solidFill>
                  <a:srgbClr val="000000"/>
                </a:solidFill>
                <a:latin typeface="Calibri"/>
                <a:ea typeface="Calibri"/>
                <a:cs typeface="Calibri"/>
              </a:rPr>
              <a:t>28”</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Your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your own actual draw length in inches.  Don’t assume that you draw a standard 28”.  Have a friend mark an arrow at the front of your bow hand when at full draw and anchor.  Your draw length is from that mark to the bottom of the arrow nock groove where the string touches.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Shelf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amount of center cut of your bows riser window.   Use the actual measurement of you actual bow to the surface of the strike plate where the arrow rests.  </a:t>
            </a:r>
            <a:r>
              <a:rPr lang="en-US" cap="none" sz="1100" b="0" i="1" u="none" baseline="0">
                <a:solidFill>
                  <a:srgbClr val="000000"/>
                </a:solidFill>
                <a:latin typeface="Calibri"/>
                <a:ea typeface="Calibri"/>
                <a:cs typeface="Calibri"/>
              </a:rPr>
              <a:t>Ex: true center cut is = 0.  Plus +1/8” would be less than center cut (strike plate surface is outside of string centerline), and </a:t>
            </a:r>
            <a:r>
              <a:rPr lang="en-US" cap="none" sz="1100" b="1" i="1" u="none" baseline="0">
                <a:solidFill>
                  <a:srgbClr val="FF0000"/>
                </a:solidFill>
                <a:latin typeface="Calibri"/>
                <a:ea typeface="Calibri"/>
                <a:cs typeface="Calibri"/>
              </a:rPr>
              <a:t>-1/8” </a:t>
            </a:r>
            <a:r>
              <a:rPr lang="en-US" cap="none" sz="1100" b="0" i="1" u="none" baseline="0">
                <a:solidFill>
                  <a:srgbClr val="000000"/>
                </a:solidFill>
                <a:latin typeface="Calibri"/>
                <a:ea typeface="Calibri"/>
                <a:cs typeface="Calibri"/>
              </a:rPr>
              <a:t>would be more then center cut (strike plate surface is inside of the string centerline).  Most recurves are center cut or more, most long bows are slightly less than center cut.</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String Material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type of string material that is being used.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Results:
</a:t>
            </a:r>
            <a:r>
              <a:rPr lang="en-US" cap="none" sz="1100" b="0" i="0" u="none" baseline="0">
                <a:solidFill>
                  <a:srgbClr val="000000"/>
                </a:solidFill>
                <a:latin typeface="Calibri"/>
                <a:ea typeface="Calibri"/>
                <a:cs typeface="Calibri"/>
              </a:rPr>
              <a:t>After each cell (</a:t>
            </a:r>
            <a:r>
              <a:rPr lang="en-US" cap="none" sz="1050" b="0" i="0" u="none" baseline="0">
                <a:solidFill>
                  <a:srgbClr val="9933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a:t>
            </a:r>
            <a:r>
              <a:rPr lang="en-US" cap="none" sz="1200" b="0" i="0" u="none" baseline="0">
                <a:solidFill>
                  <a:srgbClr val="000000"/>
                </a:solidFill>
                <a:latin typeface="Calibri"/>
                <a:ea typeface="Calibri"/>
                <a:cs typeface="Calibri"/>
              </a:rPr>
              <a:t> </a:t>
            </a:r>
            <a:r>
              <a:rPr lang="en-US" cap="none" sz="105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has been entered the recommended arrow dynamic spine will be displayed.  This spine is theoretically correct for that bow set-up and only minor tuning (see notes above) should be required to achieve good arrow flight.  This assumes a good form and release. (</a:t>
            </a:r>
            <a:r>
              <a:rPr lang="en-US" cap="none" sz="1100" b="0" i="1" u="none" baseline="0">
                <a:solidFill>
                  <a:srgbClr val="000000"/>
                </a:solidFill>
                <a:latin typeface="Calibri"/>
                <a:ea typeface="Calibri"/>
                <a:cs typeface="Calibri"/>
              </a:rPr>
              <a:t>Ex: A poor release or “plucking” will require a weaker dynamically spined arrow to compensate for the exaggerated string deflection.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Enter Arrow Information:</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Arrow Shaft Size 
</a:t>
            </a:r>
            <a:r>
              <a:rPr lang="en-US" cap="none" sz="1100" b="0" i="0" u="none" baseline="0">
                <a:solidFill>
                  <a:srgbClr val="000000"/>
                </a:solidFill>
                <a:latin typeface="Calibri"/>
                <a:ea typeface="Calibri"/>
                <a:cs typeface="Calibri"/>
              </a:rPr>
              <a:t>Select from the drop down menu the arrow size that will be used.  The menu contains most popular Easton XX75/78 series arrows.  If you are using wood, carbon, or an aluminum size not shown, then choose “Other” and enter the actual shafts </a:t>
            </a:r>
            <a:r>
              <a:rPr lang="en-US" cap="none" sz="1100" b="0" i="0" u="sng" baseline="0">
                <a:solidFill>
                  <a:srgbClr val="000000"/>
                </a:solidFill>
                <a:latin typeface="Calibri"/>
                <a:ea typeface="Calibri"/>
                <a:cs typeface="Calibri"/>
              </a:rPr>
              <a:t>static</a:t>
            </a:r>
            <a:r>
              <a:rPr lang="en-US" cap="none" sz="1100" b="0" i="0" u="none" baseline="0">
                <a:solidFill>
                  <a:srgbClr val="000000"/>
                </a:solidFill>
                <a:latin typeface="Calibri"/>
                <a:ea typeface="Calibri"/>
                <a:cs typeface="Calibri"/>
              </a:rPr>
              <a:t> spine and weight in the two boxes directly below.  The static spine must be per the AMO standard (2# @ 26” centers).  </a:t>
            </a:r>
            <a:r>
              <a:rPr lang="en-US" cap="none" sz="1100" b="0" i="1" u="none" baseline="0">
                <a:solidFill>
                  <a:srgbClr val="000000"/>
                </a:solidFill>
                <a:latin typeface="Calibri"/>
                <a:ea typeface="Calibri"/>
                <a:cs typeface="Calibri"/>
              </a:rPr>
              <a:t>Note: Most carbon and aluminum arrow manufactures do not report spine in this way.  If the spine is reported using 1.94# @ 28” centers then divide that number by 0.825 to get the AMO spine.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weight should be entered in grains per inch (GPI) of the bare shaft.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BOP Length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BOP shaft length.  This is the length from the back of the point (BOP) to the bottom of the arrow nock groove where the string touches.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Point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point weight that will be used. Remember to also take into account any weights that are added behind the point.  Weight tubes that run the entire length of the shafts can be disregarded and have little effect on dynamic spine.</a:t>
            </a:r>
            <a:r>
              <a:rPr lang="en-US" cap="none" sz="1100" b="0" i="1"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Extra</a:t>
            </a:r>
            <a:r>
              <a:rPr lang="en-US" cap="none" sz="1100" b="0" i="0" u="sng" baseline="0">
                <a:solidFill>
                  <a:srgbClr val="000000"/>
                </a:solidFill>
                <a:latin typeface="Calibri"/>
                <a:ea typeface="Calibri"/>
                <a:cs typeface="Calibri"/>
              </a:rPr>
              <a:t> Nock End Weight
</a:t>
            </a:r>
            <a:r>
              <a:rPr lang="en-US" cap="none" sz="1100" b="0" i="0" u="none" baseline="0">
                <a:solidFill>
                  <a:srgbClr val="000000"/>
                </a:solidFill>
                <a:latin typeface="Calibri"/>
                <a:ea typeface="Calibri"/>
                <a:cs typeface="Calibri"/>
              </a:rPr>
              <a:t>If extra weight is added at the rear of the arrow then fill in the appropriate number in grains.  The weight of the nock and/or nock insert do not need to added  as they are nearly equal to the point insert weight and together have minimal effect on</a:t>
            </a:r>
            <a:r>
              <a:rPr lang="en-US" cap="none" sz="1100" b="0" i="0" u="none" baseline="0">
                <a:solidFill>
                  <a:srgbClr val="000000"/>
                </a:solidFill>
                <a:latin typeface="Calibri"/>
                <a:ea typeface="Calibri"/>
                <a:cs typeface="Calibri"/>
              </a:rPr>
              <a:t> the dynamic spine.</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  </a:t>
            </a:r>
            <a:r>
              <a:rPr lang="en-US" cap="none" sz="1100" b="0" i="0" u="sng" baseline="0">
                <a:solidFill>
                  <a:srgbClr val="000000"/>
                </a:solidFill>
                <a:latin typeface="Calibri"/>
                <a:ea typeface="Calibri"/>
                <a:cs typeface="Calibri"/>
              </a:rPr>
              <a:t>Fletching 
</a:t>
            </a:r>
            <a:r>
              <a:rPr lang="en-US" cap="none" sz="1100" b="0" i="0" u="none" baseline="0">
                <a:solidFill>
                  <a:srgbClr val="000000"/>
                </a:solidFill>
                <a:latin typeface="Calibri"/>
                <a:ea typeface="Calibri"/>
                <a:cs typeface="Calibri"/>
              </a:rPr>
              <a:t>Select from the drop down menu the type of fletching that will be used.  The calculations assume a three fletch with either 5” feathers or 4” vanes.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Results:
</a:t>
            </a:r>
            <a:r>
              <a:rPr lang="en-US" cap="none" sz="1100" b="0" i="0" u="sng" baseline="0">
                <a:solidFill>
                  <a:srgbClr val="000000"/>
                </a:solidFill>
                <a:latin typeface="Calibri"/>
                <a:ea typeface="Calibri"/>
                <a:cs typeface="Calibri"/>
              </a:rPr>
              <a:t>Total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assembled arrow final weight is automatically calculated and displayed in this box. Aluminum and carbon weights will be very accurate.  Wood arrow finishes are not accounted for due the variability of types and application techniques.  If desired, this additional weight should be added to the total for wood shafts (</a:t>
            </a:r>
            <a:r>
              <a:rPr lang="en-US" cap="none" sz="1100" b="0" i="1" u="none" baseline="0">
                <a:solidFill>
                  <a:srgbClr val="000000"/>
                </a:solidFill>
                <a:latin typeface="Calibri"/>
                <a:ea typeface="Calibri"/>
                <a:cs typeface="Calibri"/>
              </a:rPr>
              <a:t>A typical wood arrow finish runs about 10 grains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F.O.C. %  (Forward of Center) 
</a:t>
            </a:r>
            <a:r>
              <a:rPr lang="en-US" cap="none" sz="1100" b="0" i="0" u="none" baseline="0">
                <a:solidFill>
                  <a:srgbClr val="000000"/>
                </a:solidFill>
                <a:latin typeface="Calibri"/>
                <a:ea typeface="Calibri"/>
                <a:cs typeface="Calibri"/>
              </a:rPr>
              <a:t>This is the measure of how far forward from</a:t>
            </a:r>
            <a:r>
              <a:rPr lang="en-US" cap="none" sz="1100" b="0" i="0" u="none" baseline="0">
                <a:solidFill>
                  <a:srgbClr val="000000"/>
                </a:solidFill>
                <a:latin typeface="Calibri"/>
                <a:ea typeface="Calibri"/>
                <a:cs typeface="Calibri"/>
              </a:rPr>
              <a:t> the center of the shaft is the balance point.  A minimum amount of approximately 5% is necessary to ensure stable arrow flight.  Too much F.O.C. will result in a trajectory that has too much ark and will limit effective cast.  Recommendations are:
</a:t>
            </a:r>
            <a:r>
              <a:rPr lang="en-US" cap="none" sz="1100" b="0" i="0" u="none" baseline="0">
                <a:solidFill>
                  <a:srgbClr val="000000"/>
                </a:solidFill>
                <a:latin typeface="Calibri"/>
                <a:ea typeface="Calibri"/>
                <a:cs typeface="Calibri"/>
              </a:rPr>
              <a:t> -  For 3D / Target shooting try to remain in the range of 8% - 12%.  This will ensure stability with a flat trajectory.
</a:t>
            </a:r>
            <a:r>
              <a:rPr lang="en-US" cap="none" sz="1100" b="0" i="0" u="none" baseline="0">
                <a:solidFill>
                  <a:srgbClr val="000000"/>
                </a:solidFill>
                <a:latin typeface="Calibri"/>
                <a:ea typeface="Calibri"/>
                <a:cs typeface="Calibri"/>
              </a:rPr>
              <a:t>-  For Field / Hunting try to remain in the range of 10% - 15%.  The effect on trajectory at normal hunting distances will be minimal and the chance of arrow deflection  if 
</a:t>
            </a:r>
            <a:r>
              <a:rPr lang="en-US" cap="none" sz="1100" b="0" i="0" u="none" baseline="0">
                <a:solidFill>
                  <a:srgbClr val="000000"/>
                </a:solidFill>
                <a:latin typeface="Calibri"/>
                <a:ea typeface="Calibri"/>
                <a:cs typeface="Calibri"/>
              </a:rPr>
              <a:t>   contacting leaves or small branches will be minimized.  Some say penetration is also improved with a larger F.O.C.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Compare Dynamic Spines: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Compare the dynamic spine required by the bow setup to the one calculated for the specific arrow parameters entered (two black boxes).  These numbers should be as close as possible to ensure that fine tuning can be successfully accomplished with brace height and minor shelf adjustments (see notes above).  If the two numbers are more than ~2# apart then modify the variable inputs in order to reduce the variation.  The arrow point weight and shaft length are generally the most feasible and easiest to modify.</a:t>
            </a:r>
          </a:p>
        </xdr:txBody>
      </xdr:sp>
      <xdr:sp>
        <xdr:nvSpPr>
          <xdr:cNvPr id="7" name="Straight Connector 7"/>
          <xdr:cNvSpPr>
            <a:spLocks/>
          </xdr:cNvSpPr>
        </xdr:nvSpPr>
        <xdr:spPr>
          <a:xfrm flipV="1">
            <a:off x="1473208" y="5105701"/>
            <a:ext cx="8261880" cy="0"/>
          </a:xfrm>
          <a:prstGeom prst="line">
            <a:avLst/>
          </a:prstGeom>
          <a:noFill/>
          <a:ln w="19050" cmpd="sng">
            <a:solidFill>
              <a:srgbClr val="262626"/>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3</xdr:row>
      <xdr:rowOff>19050</xdr:rowOff>
    </xdr:from>
    <xdr:to>
      <xdr:col>0</xdr:col>
      <xdr:colOff>962025</xdr:colOff>
      <xdr:row>5</xdr:row>
      <xdr:rowOff>142875</xdr:rowOff>
    </xdr:to>
    <xdr:grpSp>
      <xdr:nvGrpSpPr>
        <xdr:cNvPr id="8" name="Group 18"/>
        <xdr:cNvGrpSpPr>
          <a:grpSpLocks/>
        </xdr:cNvGrpSpPr>
      </xdr:nvGrpSpPr>
      <xdr:grpSpPr>
        <a:xfrm>
          <a:off x="0" y="1419225"/>
          <a:ext cx="962025" cy="876300"/>
          <a:chOff x="0" y="1267233"/>
          <a:chExt cx="894522" cy="848974"/>
        </a:xfrm>
        <a:solidFill>
          <a:srgbClr val="FFFFFF"/>
        </a:solidFill>
      </xdr:grpSpPr>
      <xdr:sp>
        <xdr:nvSpPr>
          <xdr:cNvPr id="9" name="TextBox 9"/>
          <xdr:cNvSpPr txBox="1">
            <a:spLocks noChangeArrowheads="1"/>
          </xdr:cNvSpPr>
        </xdr:nvSpPr>
        <xdr:spPr>
          <a:xfrm>
            <a:off x="0" y="1267233"/>
            <a:ext cx="859188" cy="442952"/>
          </a:xfrm>
          <a:prstGeom prst="rect">
            <a:avLst/>
          </a:prstGeom>
          <a:noFill/>
          <a:ln w="9525" cmpd="sng">
            <a:noFill/>
          </a:ln>
        </xdr:spPr>
        <xdr:txBody>
          <a:bodyPr vertOverflow="clip" wrap="square" lIns="91440" tIns="45720" rIns="91440" bIns="45720" anchor="ctr"/>
          <a:p>
            <a:pPr algn="ctr">
              <a:defRPr/>
            </a:pPr>
            <a:r>
              <a:rPr lang="en-US" cap="none" sz="800" b="0" i="0" u="none" baseline="0">
                <a:solidFill>
                  <a:srgbClr val="000000"/>
                </a:solidFill>
                <a:latin typeface="Arial"/>
                <a:ea typeface="Arial"/>
                <a:cs typeface="Arial"/>
              </a:rPr>
              <a:t>If "Other" is selected then enter info here</a:t>
            </a:r>
          </a:p>
        </xdr:txBody>
      </xdr:sp>
      <xdr:sp>
        <xdr:nvSpPr>
          <xdr:cNvPr id="10" name="Straight Connector 10"/>
          <xdr:cNvSpPr>
            <a:spLocks/>
          </xdr:cNvSpPr>
        </xdr:nvSpPr>
        <xdr:spPr>
          <a:xfrm flipV="1">
            <a:off x="735073" y="1433420"/>
            <a:ext cx="15944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Elbow Connector 33"/>
          <xdr:cNvSpPr>
            <a:spLocks/>
          </xdr:cNvSpPr>
        </xdr:nvSpPr>
        <xdr:spPr>
          <a:xfrm rot="16200000" flipH="1">
            <a:off x="434067" y="1710185"/>
            <a:ext cx="425122" cy="406022"/>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Straight Arrow Connector 12"/>
          <xdr:cNvSpPr>
            <a:spLocks/>
          </xdr:cNvSpPr>
        </xdr:nvSpPr>
        <xdr:spPr>
          <a:xfrm>
            <a:off x="434067" y="1848568"/>
            <a:ext cx="40745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5</xdr:col>
      <xdr:colOff>581025</xdr:colOff>
      <xdr:row>0</xdr:row>
      <xdr:rowOff>161925</xdr:rowOff>
    </xdr:from>
    <xdr:to>
      <xdr:col>13</xdr:col>
      <xdr:colOff>723900</xdr:colOff>
      <xdr:row>0</xdr:row>
      <xdr:rowOff>161925</xdr:rowOff>
    </xdr:to>
    <xdr:pic>
      <xdr:nvPicPr>
        <xdr:cNvPr id="13" name="Picture 3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010025" y="161925"/>
          <a:ext cx="4438650" cy="0"/>
        </a:xfrm>
        <a:prstGeom prst="rect">
          <a:avLst/>
        </a:prstGeom>
        <a:noFill/>
        <a:ln w="9525" cmpd="sng">
          <a:noFill/>
        </a:ln>
      </xdr:spPr>
    </xdr:pic>
    <xdr:clientData/>
  </xdr:twoCellAnchor>
  <xdr:twoCellAnchor editAs="oneCell">
    <xdr:from>
      <xdr:col>11</xdr:col>
      <xdr:colOff>209550</xdr:colOff>
      <xdr:row>0</xdr:row>
      <xdr:rowOff>238125</xdr:rowOff>
    </xdr:from>
    <xdr:to>
      <xdr:col>15</xdr:col>
      <xdr:colOff>352425</xdr:colOff>
      <xdr:row>0</xdr:row>
      <xdr:rowOff>361950</xdr:rowOff>
    </xdr:to>
    <xdr:pic>
      <xdr:nvPicPr>
        <xdr:cNvPr id="14" name="Picture 3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791325" y="238125"/>
          <a:ext cx="2828925" cy="123825"/>
        </a:xfrm>
        <a:prstGeom prst="rect">
          <a:avLst/>
        </a:prstGeom>
        <a:noFill/>
        <a:ln w="9525" cmpd="sng">
          <a:noFill/>
        </a:ln>
      </xdr:spPr>
    </xdr:pic>
    <xdr:clientData/>
  </xdr:twoCellAnchor>
  <xdr:twoCellAnchor>
    <xdr:from>
      <xdr:col>5</xdr:col>
      <xdr:colOff>438150</xdr:colOff>
      <xdr:row>0</xdr:row>
      <xdr:rowOff>304800</xdr:rowOff>
    </xdr:from>
    <xdr:to>
      <xdr:col>11</xdr:col>
      <xdr:colOff>161925</xdr:colOff>
      <xdr:row>0</xdr:row>
      <xdr:rowOff>304800</xdr:rowOff>
    </xdr:to>
    <xdr:sp>
      <xdr:nvSpPr>
        <xdr:cNvPr id="15" name="Straight Connector 15"/>
        <xdr:cNvSpPr>
          <a:spLocks/>
        </xdr:cNvSpPr>
      </xdr:nvSpPr>
      <xdr:spPr>
        <a:xfrm rot="10800000">
          <a:off x="3867150" y="304800"/>
          <a:ext cx="2876550" cy="0"/>
        </a:xfrm>
        <a:prstGeom prst="line">
          <a:avLst/>
        </a:prstGeom>
        <a:noFill/>
        <a:ln w="12700" cmpd="sng">
          <a:solidFill>
            <a:srgbClr val="595959"/>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xdr:row>
      <xdr:rowOff>438150</xdr:rowOff>
    </xdr:from>
    <xdr:to>
      <xdr:col>5</xdr:col>
      <xdr:colOff>161925</xdr:colOff>
      <xdr:row>3</xdr:row>
      <xdr:rowOff>161925</xdr:rowOff>
    </xdr:to>
    <xdr:sp>
      <xdr:nvSpPr>
        <xdr:cNvPr id="16" name="TextBox 16"/>
        <xdr:cNvSpPr txBox="1">
          <a:spLocks noChangeArrowheads="1"/>
        </xdr:cNvSpPr>
      </xdr:nvSpPr>
      <xdr:spPr>
        <a:xfrm>
          <a:off x="3419475" y="1343025"/>
          <a:ext cx="171450"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9</xdr:col>
      <xdr:colOff>123825</xdr:colOff>
      <xdr:row>2</xdr:row>
      <xdr:rowOff>438150</xdr:rowOff>
    </xdr:from>
    <xdr:to>
      <xdr:col>10</xdr:col>
      <xdr:colOff>114300</xdr:colOff>
      <xdr:row>3</xdr:row>
      <xdr:rowOff>152400</xdr:rowOff>
    </xdr:to>
    <xdr:sp>
      <xdr:nvSpPr>
        <xdr:cNvPr id="17" name="TextBox 17"/>
        <xdr:cNvSpPr txBox="1">
          <a:spLocks noChangeArrowheads="1"/>
        </xdr:cNvSpPr>
      </xdr:nvSpPr>
      <xdr:spPr>
        <a:xfrm>
          <a:off x="6000750" y="1343025"/>
          <a:ext cx="123825" cy="209550"/>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10</xdr:col>
      <xdr:colOff>552450</xdr:colOff>
      <xdr:row>2</xdr:row>
      <xdr:rowOff>438150</xdr:rowOff>
    </xdr:from>
    <xdr:to>
      <xdr:col>11</xdr:col>
      <xdr:colOff>152400</xdr:colOff>
      <xdr:row>3</xdr:row>
      <xdr:rowOff>133350</xdr:rowOff>
    </xdr:to>
    <xdr:sp>
      <xdr:nvSpPr>
        <xdr:cNvPr id="18" name="TextBox 18"/>
        <xdr:cNvSpPr txBox="1">
          <a:spLocks noChangeArrowheads="1"/>
        </xdr:cNvSpPr>
      </xdr:nvSpPr>
      <xdr:spPr>
        <a:xfrm>
          <a:off x="6562725" y="1343025"/>
          <a:ext cx="171450" cy="190500"/>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11</xdr:col>
      <xdr:colOff>552450</xdr:colOff>
      <xdr:row>2</xdr:row>
      <xdr:rowOff>438150</xdr:rowOff>
    </xdr:from>
    <xdr:to>
      <xdr:col>12</xdr:col>
      <xdr:colOff>142875</xdr:colOff>
      <xdr:row>3</xdr:row>
      <xdr:rowOff>161925</xdr:rowOff>
    </xdr:to>
    <xdr:sp>
      <xdr:nvSpPr>
        <xdr:cNvPr id="19" name="TextBox 19"/>
        <xdr:cNvSpPr txBox="1">
          <a:spLocks noChangeArrowheads="1"/>
        </xdr:cNvSpPr>
      </xdr:nvSpPr>
      <xdr:spPr>
        <a:xfrm>
          <a:off x="7134225" y="1343025"/>
          <a:ext cx="161925"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12</xdr:col>
      <xdr:colOff>552450</xdr:colOff>
      <xdr:row>2</xdr:row>
      <xdr:rowOff>438150</xdr:rowOff>
    </xdr:from>
    <xdr:to>
      <xdr:col>13</xdr:col>
      <xdr:colOff>133350</xdr:colOff>
      <xdr:row>3</xdr:row>
      <xdr:rowOff>161925</xdr:rowOff>
    </xdr:to>
    <xdr:sp>
      <xdr:nvSpPr>
        <xdr:cNvPr id="20" name="TextBox 20"/>
        <xdr:cNvSpPr txBox="1">
          <a:spLocks noChangeArrowheads="1"/>
        </xdr:cNvSpPr>
      </xdr:nvSpPr>
      <xdr:spPr>
        <a:xfrm>
          <a:off x="7705725" y="1343025"/>
          <a:ext cx="152400"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13</xdr:col>
      <xdr:colOff>819150</xdr:colOff>
      <xdr:row>2</xdr:row>
      <xdr:rowOff>438150</xdr:rowOff>
    </xdr:from>
    <xdr:to>
      <xdr:col>14</xdr:col>
      <xdr:colOff>152400</xdr:colOff>
      <xdr:row>3</xdr:row>
      <xdr:rowOff>161925</xdr:rowOff>
    </xdr:to>
    <xdr:sp>
      <xdr:nvSpPr>
        <xdr:cNvPr id="21" name="TextBox 21"/>
        <xdr:cNvSpPr txBox="1">
          <a:spLocks noChangeArrowheads="1"/>
        </xdr:cNvSpPr>
      </xdr:nvSpPr>
      <xdr:spPr>
        <a:xfrm>
          <a:off x="8543925" y="1343025"/>
          <a:ext cx="161925"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0</xdr:col>
      <xdr:colOff>962025</xdr:colOff>
      <xdr:row>2</xdr:row>
      <xdr:rowOff>438150</xdr:rowOff>
    </xdr:from>
    <xdr:to>
      <xdr:col>1</xdr:col>
      <xdr:colOff>142875</xdr:colOff>
      <xdr:row>3</xdr:row>
      <xdr:rowOff>142875</xdr:rowOff>
    </xdr:to>
    <xdr:sp>
      <xdr:nvSpPr>
        <xdr:cNvPr id="22" name="TextBox 22"/>
        <xdr:cNvSpPr txBox="1">
          <a:spLocks noChangeArrowheads="1"/>
        </xdr:cNvSpPr>
      </xdr:nvSpPr>
      <xdr:spPr>
        <a:xfrm>
          <a:off x="962025" y="1343025"/>
          <a:ext cx="171450"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xdr:col>
      <xdr:colOff>581025</xdr:colOff>
      <xdr:row>2</xdr:row>
      <xdr:rowOff>438150</xdr:rowOff>
    </xdr:from>
    <xdr:to>
      <xdr:col>2</xdr:col>
      <xdr:colOff>142875</xdr:colOff>
      <xdr:row>3</xdr:row>
      <xdr:rowOff>142875</xdr:rowOff>
    </xdr:to>
    <xdr:sp>
      <xdr:nvSpPr>
        <xdr:cNvPr id="23" name="TextBox 23"/>
        <xdr:cNvSpPr txBox="1">
          <a:spLocks noChangeArrowheads="1"/>
        </xdr:cNvSpPr>
      </xdr:nvSpPr>
      <xdr:spPr>
        <a:xfrm>
          <a:off x="1571625" y="1343025"/>
          <a:ext cx="171450"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2</xdr:col>
      <xdr:colOff>590550</xdr:colOff>
      <xdr:row>2</xdr:row>
      <xdr:rowOff>438150</xdr:rowOff>
    </xdr:from>
    <xdr:to>
      <xdr:col>3</xdr:col>
      <xdr:colOff>152400</xdr:colOff>
      <xdr:row>3</xdr:row>
      <xdr:rowOff>142875</xdr:rowOff>
    </xdr:to>
    <xdr:sp>
      <xdr:nvSpPr>
        <xdr:cNvPr id="24" name="TextBox 24"/>
        <xdr:cNvSpPr txBox="1">
          <a:spLocks noChangeArrowheads="1"/>
        </xdr:cNvSpPr>
      </xdr:nvSpPr>
      <xdr:spPr>
        <a:xfrm>
          <a:off x="2190750" y="1343025"/>
          <a:ext cx="171450"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3</xdr:col>
      <xdr:colOff>600075</xdr:colOff>
      <xdr:row>2</xdr:row>
      <xdr:rowOff>438150</xdr:rowOff>
    </xdr:from>
    <xdr:to>
      <xdr:col>4</xdr:col>
      <xdr:colOff>161925</xdr:colOff>
      <xdr:row>3</xdr:row>
      <xdr:rowOff>142875</xdr:rowOff>
    </xdr:to>
    <xdr:sp>
      <xdr:nvSpPr>
        <xdr:cNvPr id="25" name="TextBox 25"/>
        <xdr:cNvSpPr txBox="1">
          <a:spLocks noChangeArrowheads="1"/>
        </xdr:cNvSpPr>
      </xdr:nvSpPr>
      <xdr:spPr>
        <a:xfrm>
          <a:off x="2809875" y="1343025"/>
          <a:ext cx="171450"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6"/>
  <sheetViews>
    <sheetView showGridLines="0" showRowColHeaders="0" tabSelected="1" zoomScalePageLayoutView="0" workbookViewId="0" topLeftCell="A1">
      <pane ySplit="7" topLeftCell="A8" activePane="bottomLeft" state="frozen"/>
      <selection pane="topLeft" activeCell="A1" sqref="A1"/>
      <selection pane="bottomLeft" activeCell="O4" sqref="O4"/>
    </sheetView>
  </sheetViews>
  <sheetFormatPr defaultColWidth="9.140625" defaultRowHeight="12.75"/>
  <cols>
    <col min="1" max="1" width="14.8515625" style="0" customWidth="1"/>
    <col min="2" max="6" width="9.140625" style="2" customWidth="1"/>
    <col min="7" max="7" width="9.28125" style="2" customWidth="1"/>
    <col min="8" max="9" width="9.140625" style="0" customWidth="1"/>
    <col min="10" max="10" width="2.00390625" style="0" customWidth="1"/>
    <col min="11" max="13" width="8.57421875" style="0" customWidth="1"/>
    <col min="14" max="14" width="12.421875" style="0" customWidth="1"/>
    <col min="15" max="15" width="10.7109375" style="0" customWidth="1"/>
  </cols>
  <sheetData>
    <row r="1" ht="44.25" customHeight="1" thickBot="1">
      <c r="B1" s="1" t="s">
        <v>0</v>
      </c>
    </row>
    <row r="2" spans="2:16" ht="27" customHeight="1">
      <c r="B2" s="3" t="s">
        <v>1</v>
      </c>
      <c r="C2" s="4"/>
      <c r="D2" s="4"/>
      <c r="E2" s="4"/>
      <c r="F2" s="5"/>
      <c r="G2" s="6" t="s">
        <v>2</v>
      </c>
      <c r="H2" s="4"/>
      <c r="I2" s="7"/>
      <c r="K2" s="3" t="s">
        <v>3</v>
      </c>
      <c r="L2" s="4"/>
      <c r="M2" s="4"/>
      <c r="N2" s="4"/>
      <c r="O2" s="4"/>
      <c r="P2" s="8" t="s">
        <v>4</v>
      </c>
    </row>
    <row r="3" spans="2:17" ht="39" customHeight="1" thickBot="1">
      <c r="B3" s="9" t="s">
        <v>5</v>
      </c>
      <c r="C3" s="10" t="s">
        <v>6</v>
      </c>
      <c r="D3" s="10" t="s">
        <v>7</v>
      </c>
      <c r="E3" s="10" t="s">
        <v>8</v>
      </c>
      <c r="F3" s="10" t="s">
        <v>9</v>
      </c>
      <c r="G3" s="11" t="s">
        <v>10</v>
      </c>
      <c r="H3" s="11" t="s">
        <v>11</v>
      </c>
      <c r="I3" s="12" t="s">
        <v>12</v>
      </c>
      <c r="K3" s="9" t="s">
        <v>13</v>
      </c>
      <c r="L3" s="10" t="s">
        <v>14</v>
      </c>
      <c r="M3" s="10" t="s">
        <v>15</v>
      </c>
      <c r="N3" s="10" t="s">
        <v>16</v>
      </c>
      <c r="O3" s="10" t="s">
        <v>17</v>
      </c>
      <c r="P3" s="12" t="s">
        <v>18</v>
      </c>
      <c r="Q3" s="13"/>
    </row>
    <row r="4" spans="2:16" ht="37.5" customHeight="1" thickBot="1" thickTop="1">
      <c r="B4" s="14">
        <v>1916</v>
      </c>
      <c r="C4" s="15">
        <v>29</v>
      </c>
      <c r="D4" s="16">
        <v>125</v>
      </c>
      <c r="E4" s="17">
        <v>0</v>
      </c>
      <c r="F4" s="78" t="s">
        <v>19</v>
      </c>
      <c r="G4" s="18">
        <f>(VLOOKUP(B4,B11:G51,6))*C4+D4+VLOOKUP(F4,H11:I12,2)+E4</f>
        <v>425.6</v>
      </c>
      <c r="H4" s="19">
        <f>(C4/2-M9)/C4*100</f>
        <v>13.751782473424948</v>
      </c>
      <c r="I4" s="20">
        <f>26/(VLOOKUP(B4,B11:G51,3)*(1+(C4-29)/29*2.8)*(1+(D4-125-VLOOKUP(F4,H11:I12,2)+10-E4)/125*0.4))</f>
        <v>50.765909176820635</v>
      </c>
      <c r="K4" s="21">
        <v>50</v>
      </c>
      <c r="L4" s="15">
        <v>28</v>
      </c>
      <c r="M4" s="15">
        <v>29</v>
      </c>
      <c r="N4" s="22">
        <v>0.125</v>
      </c>
      <c r="O4" s="23" t="s">
        <v>20</v>
      </c>
      <c r="P4" s="20">
        <f>(K4+(M4-L4)*(3+LOG(K4/(100-K4))*3))*VLOOKUP(O4,H26:I27,2)+VLOOKUP(N4,H14:I24,2)</f>
        <v>51</v>
      </c>
    </row>
    <row r="5" spans="1:3" ht="21.75" customHeight="1">
      <c r="A5" s="24"/>
      <c r="B5" s="25"/>
      <c r="C5" s="26" t="s">
        <v>21</v>
      </c>
    </row>
    <row r="6" spans="1:3" ht="21.75" customHeight="1" thickBot="1">
      <c r="A6" s="27"/>
      <c r="B6" s="28"/>
      <c r="C6" s="26" t="s">
        <v>22</v>
      </c>
    </row>
    <row r="7" ht="27" customHeight="1"/>
    <row r="8" ht="27" customHeight="1" thickBot="1"/>
    <row r="9" spans="2:13" ht="18" thickBot="1">
      <c r="B9" s="29" t="s">
        <v>23</v>
      </c>
      <c r="C9" s="4"/>
      <c r="D9" s="4"/>
      <c r="E9" s="4"/>
      <c r="F9" s="4"/>
      <c r="G9" s="7"/>
      <c r="H9" s="30" t="s">
        <v>24</v>
      </c>
      <c r="M9" s="31">
        <f>((VLOOKUP(B4,B11:G51,6)*C4*C4)/2+VLOOKUP(F4,H11:I12,2)*(C4-2.5)+C4*E4)/(D4+(VLOOKUP(B4,B11:G51,6)*C4)+VLOOKUP(F4,H11:I12,2)+E4)</f>
        <v>10.511983082706765</v>
      </c>
    </row>
    <row r="10" spans="2:7" ht="51.75" thickBot="1">
      <c r="B10" s="32" t="s">
        <v>25</v>
      </c>
      <c r="C10" s="11" t="s">
        <v>26</v>
      </c>
      <c r="D10" s="11" t="s">
        <v>27</v>
      </c>
      <c r="E10" s="11" t="s">
        <v>28</v>
      </c>
      <c r="F10" s="11" t="s">
        <v>29</v>
      </c>
      <c r="G10" s="33" t="s">
        <v>30</v>
      </c>
    </row>
    <row r="11" spans="2:10" ht="12.75">
      <c r="B11" s="34">
        <v>1416</v>
      </c>
      <c r="C11" s="35">
        <v>1.68</v>
      </c>
      <c r="D11" s="35">
        <f aca="true" t="shared" si="0" ref="D11:D46">C11*0.825</f>
        <v>1.386</v>
      </c>
      <c r="E11" s="36">
        <f aca="true" t="shared" si="1" ref="E11:E46">26/D11</f>
        <v>18.759018759018762</v>
      </c>
      <c r="F11" s="37">
        <v>207</v>
      </c>
      <c r="G11" s="38">
        <f aca="true" t="shared" si="2" ref="G11:G46">F11/29</f>
        <v>7.137931034482759</v>
      </c>
      <c r="H11" s="39" t="s">
        <v>19</v>
      </c>
      <c r="I11" s="40">
        <f>3.2*3</f>
        <v>9.600000000000001</v>
      </c>
      <c r="J11" s="41"/>
    </row>
    <row r="12" spans="2:14" ht="12.75">
      <c r="B12" s="42">
        <v>1516</v>
      </c>
      <c r="C12" s="43">
        <v>1.4</v>
      </c>
      <c r="D12" s="43">
        <f t="shared" si="0"/>
        <v>1.1549999999999998</v>
      </c>
      <c r="E12" s="44">
        <f t="shared" si="1"/>
        <v>22.510822510822514</v>
      </c>
      <c r="F12" s="45">
        <v>211</v>
      </c>
      <c r="G12" s="46">
        <f t="shared" si="2"/>
        <v>7.275862068965517</v>
      </c>
      <c r="H12" s="47" t="s">
        <v>31</v>
      </c>
      <c r="I12" s="48">
        <f>I11/0.3</f>
        <v>32.00000000000001</v>
      </c>
      <c r="J12" s="41"/>
      <c r="N12" s="24"/>
    </row>
    <row r="13" spans="2:13" ht="12.75">
      <c r="B13" s="42">
        <v>1616</v>
      </c>
      <c r="C13" s="43">
        <v>1.07</v>
      </c>
      <c r="D13" s="43">
        <f t="shared" si="0"/>
        <v>0.88275</v>
      </c>
      <c r="E13" s="44">
        <f t="shared" si="1"/>
        <v>29.453412630982722</v>
      </c>
      <c r="F13" s="45">
        <v>242</v>
      </c>
      <c r="G13" s="46">
        <f t="shared" si="2"/>
        <v>8.344827586206897</v>
      </c>
      <c r="I13" s="2"/>
      <c r="M13" s="49"/>
    </row>
    <row r="14" spans="2:10" ht="12.75">
      <c r="B14" s="42">
        <v>1713</v>
      </c>
      <c r="C14" s="43">
        <v>1.03</v>
      </c>
      <c r="D14" s="43">
        <f t="shared" si="0"/>
        <v>0.84975</v>
      </c>
      <c r="E14" s="44">
        <f t="shared" si="1"/>
        <v>30.597234480729625</v>
      </c>
      <c r="F14" s="45">
        <v>216</v>
      </c>
      <c r="G14" s="46">
        <f t="shared" si="2"/>
        <v>7.448275862068965</v>
      </c>
      <c r="H14" s="50">
        <v>-0.1875</v>
      </c>
      <c r="I14" s="51">
        <v>18</v>
      </c>
      <c r="J14" s="52"/>
    </row>
    <row r="15" spans="2:14" ht="12.75">
      <c r="B15" s="42">
        <v>1716</v>
      </c>
      <c r="C15" s="43">
        <v>0.88</v>
      </c>
      <c r="D15" s="43">
        <f t="shared" si="0"/>
        <v>0.726</v>
      </c>
      <c r="E15" s="44">
        <f t="shared" si="1"/>
        <v>35.81267217630854</v>
      </c>
      <c r="F15" s="45">
        <v>262</v>
      </c>
      <c r="G15" s="46">
        <f t="shared" si="2"/>
        <v>9.03448275862069</v>
      </c>
      <c r="H15" s="53">
        <v>-0.125</v>
      </c>
      <c r="I15" s="54">
        <v>15</v>
      </c>
      <c r="J15" s="55"/>
      <c r="N15" s="56"/>
    </row>
    <row r="16" spans="2:10" ht="12.75">
      <c r="B16" s="42">
        <v>1813</v>
      </c>
      <c r="C16" s="43">
        <v>0.86</v>
      </c>
      <c r="D16" s="43">
        <f t="shared" si="0"/>
        <v>0.7094999999999999</v>
      </c>
      <c r="E16" s="44">
        <f t="shared" si="1"/>
        <v>36.64552501761805</v>
      </c>
      <c r="F16" s="45">
        <v>227</v>
      </c>
      <c r="G16" s="46">
        <f t="shared" si="2"/>
        <v>7.827586206896552</v>
      </c>
      <c r="H16" s="53">
        <v>-0.0625</v>
      </c>
      <c r="I16" s="54">
        <v>10</v>
      </c>
      <c r="J16" s="55"/>
    </row>
    <row r="17" spans="2:10" ht="12.75">
      <c r="B17" s="42">
        <v>1816</v>
      </c>
      <c r="C17" s="43">
        <v>0.75</v>
      </c>
      <c r="D17" s="43">
        <f t="shared" si="0"/>
        <v>0.6187499999999999</v>
      </c>
      <c r="E17" s="44">
        <f t="shared" si="1"/>
        <v>42.02020202020203</v>
      </c>
      <c r="F17" s="45">
        <v>268</v>
      </c>
      <c r="G17" s="46">
        <f t="shared" si="2"/>
        <v>9.241379310344827</v>
      </c>
      <c r="H17" s="57" t="s">
        <v>32</v>
      </c>
      <c r="I17" s="54">
        <v>5</v>
      </c>
      <c r="J17" s="55"/>
    </row>
    <row r="18" spans="2:10" ht="12.75">
      <c r="B18" s="42">
        <v>1913</v>
      </c>
      <c r="C18" s="43">
        <v>0.725</v>
      </c>
      <c r="D18" s="43">
        <f t="shared" si="0"/>
        <v>0.5981249999999999</v>
      </c>
      <c r="E18" s="44">
        <f t="shared" si="1"/>
        <v>43.46917450365727</v>
      </c>
      <c r="F18" s="45">
        <v>241</v>
      </c>
      <c r="G18" s="46">
        <f t="shared" si="2"/>
        <v>8.310344827586206</v>
      </c>
      <c r="H18" s="57">
        <v>0.0625</v>
      </c>
      <c r="I18" s="54">
        <v>2</v>
      </c>
      <c r="J18" s="55"/>
    </row>
    <row r="19" spans="2:10" ht="12.75">
      <c r="B19" s="42">
        <v>1916</v>
      </c>
      <c r="C19" s="43">
        <v>0.62</v>
      </c>
      <c r="D19" s="43">
        <f t="shared" si="0"/>
        <v>0.5115</v>
      </c>
      <c r="E19" s="44">
        <f t="shared" si="1"/>
        <v>50.830889540566965</v>
      </c>
      <c r="F19" s="45">
        <v>291</v>
      </c>
      <c r="G19" s="46">
        <f t="shared" si="2"/>
        <v>10.03448275862069</v>
      </c>
      <c r="H19" s="57">
        <v>0.125</v>
      </c>
      <c r="I19" s="54">
        <v>-2</v>
      </c>
      <c r="J19" s="55"/>
    </row>
    <row r="20" spans="2:10" ht="12.75">
      <c r="B20" s="42">
        <v>2013</v>
      </c>
      <c r="C20" s="43">
        <v>0.6</v>
      </c>
      <c r="D20" s="43">
        <f t="shared" si="0"/>
        <v>0.49499999999999994</v>
      </c>
      <c r="E20" s="44">
        <f t="shared" si="1"/>
        <v>52.52525252525253</v>
      </c>
      <c r="F20" s="45">
        <v>262</v>
      </c>
      <c r="G20" s="46">
        <f t="shared" si="2"/>
        <v>9.03448275862069</v>
      </c>
      <c r="H20" s="57">
        <v>0.1875</v>
      </c>
      <c r="I20" s="54">
        <v>-5</v>
      </c>
      <c r="J20" s="55"/>
    </row>
    <row r="21" spans="2:10" ht="12.75">
      <c r="B21" s="42">
        <v>2016</v>
      </c>
      <c r="C21" s="58">
        <v>0.53</v>
      </c>
      <c r="D21" s="43">
        <f t="shared" si="0"/>
        <v>0.43724999999999997</v>
      </c>
      <c r="E21" s="44">
        <f t="shared" si="1"/>
        <v>59.46255002858777</v>
      </c>
      <c r="F21" s="59">
        <v>305</v>
      </c>
      <c r="G21" s="46">
        <f t="shared" si="2"/>
        <v>10.517241379310345</v>
      </c>
      <c r="H21" s="57">
        <v>0.25</v>
      </c>
      <c r="I21" s="54">
        <v>-10</v>
      </c>
      <c r="J21" s="55"/>
    </row>
    <row r="22" spans="2:10" ht="12.75">
      <c r="B22" s="42">
        <v>2018</v>
      </c>
      <c r="C22" s="43">
        <v>0.465</v>
      </c>
      <c r="D22" s="43">
        <f t="shared" si="0"/>
        <v>0.383625</v>
      </c>
      <c r="E22" s="44">
        <f t="shared" si="1"/>
        <v>67.77451938742261</v>
      </c>
      <c r="F22" s="45">
        <v>357</v>
      </c>
      <c r="G22" s="46">
        <f t="shared" si="2"/>
        <v>12.310344827586206</v>
      </c>
      <c r="H22" s="60">
        <v>0.375</v>
      </c>
      <c r="I22" s="61">
        <v>-14</v>
      </c>
      <c r="J22" s="41"/>
    </row>
    <row r="23" spans="2:10" ht="12.75">
      <c r="B23" s="42">
        <v>2020</v>
      </c>
      <c r="C23" s="43">
        <v>0.445</v>
      </c>
      <c r="D23" s="43">
        <f t="shared" si="0"/>
        <v>0.367125</v>
      </c>
      <c r="E23" s="44">
        <f t="shared" si="1"/>
        <v>70.82056520258767</v>
      </c>
      <c r="F23" s="45">
        <v>392</v>
      </c>
      <c r="G23" s="46">
        <f t="shared" si="2"/>
        <v>13.517241379310345</v>
      </c>
      <c r="H23" s="60">
        <v>0.5</v>
      </c>
      <c r="I23" s="61">
        <v>-18</v>
      </c>
      <c r="J23" s="41"/>
    </row>
    <row r="24" spans="2:10" ht="12.75">
      <c r="B24" s="42">
        <v>2113</v>
      </c>
      <c r="C24" s="43">
        <v>0.53</v>
      </c>
      <c r="D24" s="43">
        <f t="shared" si="0"/>
        <v>0.43724999999999997</v>
      </c>
      <c r="E24" s="44">
        <f t="shared" si="1"/>
        <v>59.46255002858777</v>
      </c>
      <c r="F24" s="45">
        <v>270</v>
      </c>
      <c r="G24" s="46">
        <f t="shared" si="2"/>
        <v>9.310344827586206</v>
      </c>
      <c r="H24" s="62">
        <v>0.625</v>
      </c>
      <c r="I24" s="48">
        <v>-22</v>
      </c>
      <c r="J24" s="41"/>
    </row>
    <row r="25" spans="2:9" ht="12.75">
      <c r="B25" s="42">
        <v>2114</v>
      </c>
      <c r="C25" s="43">
        <v>0.5</v>
      </c>
      <c r="D25" s="43">
        <f t="shared" si="0"/>
        <v>0.4125</v>
      </c>
      <c r="E25" s="44">
        <f t="shared" si="1"/>
        <v>63.03030303030303</v>
      </c>
      <c r="F25" s="45">
        <v>285</v>
      </c>
      <c r="G25" s="46">
        <f t="shared" si="2"/>
        <v>9.827586206896552</v>
      </c>
      <c r="I25" s="2"/>
    </row>
    <row r="26" spans="2:10" ht="12.75">
      <c r="B26" s="42">
        <v>2115</v>
      </c>
      <c r="C26" s="43">
        <v>0.46</v>
      </c>
      <c r="D26" s="43">
        <f t="shared" si="0"/>
        <v>0.3795</v>
      </c>
      <c r="E26" s="44">
        <f t="shared" si="1"/>
        <v>68.51119894598155</v>
      </c>
      <c r="F26" s="45">
        <v>313</v>
      </c>
      <c r="G26" s="46">
        <f t="shared" si="2"/>
        <v>10.793103448275861</v>
      </c>
      <c r="H26" s="39" t="s">
        <v>20</v>
      </c>
      <c r="I26" s="63">
        <v>1</v>
      </c>
      <c r="J26" s="64"/>
    </row>
    <row r="27" spans="2:10" ht="12.75">
      <c r="B27" s="42">
        <v>2117</v>
      </c>
      <c r="C27" s="43">
        <v>0.402</v>
      </c>
      <c r="D27" s="43">
        <f t="shared" si="0"/>
        <v>0.33165</v>
      </c>
      <c r="E27" s="44">
        <f t="shared" si="1"/>
        <v>78.39589929142169</v>
      </c>
      <c r="F27" s="45">
        <v>347</v>
      </c>
      <c r="G27" s="46">
        <f t="shared" si="2"/>
        <v>11.96551724137931</v>
      </c>
      <c r="H27" s="47" t="s">
        <v>33</v>
      </c>
      <c r="I27" s="65">
        <v>1.05</v>
      </c>
      <c r="J27" s="64"/>
    </row>
    <row r="28" spans="2:7" ht="12.75">
      <c r="B28" s="42">
        <v>2213</v>
      </c>
      <c r="C28" s="43">
        <v>0.46</v>
      </c>
      <c r="D28" s="43">
        <f t="shared" si="0"/>
        <v>0.3795</v>
      </c>
      <c r="E28" s="44">
        <f t="shared" si="1"/>
        <v>68.51119894598155</v>
      </c>
      <c r="F28" s="45">
        <v>284</v>
      </c>
      <c r="G28" s="46">
        <f t="shared" si="2"/>
        <v>9.793103448275861</v>
      </c>
    </row>
    <row r="29" spans="2:7" ht="12.75">
      <c r="B29" s="42">
        <v>2215</v>
      </c>
      <c r="C29" s="43">
        <v>0.413</v>
      </c>
      <c r="D29" s="43">
        <f t="shared" si="0"/>
        <v>0.34072499999999994</v>
      </c>
      <c r="E29" s="44">
        <f t="shared" si="1"/>
        <v>76.30787291804242</v>
      </c>
      <c r="F29" s="45">
        <v>312</v>
      </c>
      <c r="G29" s="46">
        <f t="shared" si="2"/>
        <v>10.758620689655173</v>
      </c>
    </row>
    <row r="30" spans="2:7" ht="12.75">
      <c r="B30" s="42">
        <v>2216</v>
      </c>
      <c r="C30" s="43">
        <v>0.374</v>
      </c>
      <c r="D30" s="43">
        <f t="shared" si="0"/>
        <v>0.30855</v>
      </c>
      <c r="E30" s="44">
        <f t="shared" si="1"/>
        <v>84.26511100307891</v>
      </c>
      <c r="F30" s="45">
        <v>348</v>
      </c>
      <c r="G30" s="46">
        <f t="shared" si="2"/>
        <v>12</v>
      </c>
    </row>
    <row r="31" spans="2:7" ht="12.75">
      <c r="B31" s="42">
        <v>2219</v>
      </c>
      <c r="C31" s="43">
        <v>0.336</v>
      </c>
      <c r="D31" s="43">
        <f t="shared" si="0"/>
        <v>0.2772</v>
      </c>
      <c r="E31" s="44">
        <f t="shared" si="1"/>
        <v>93.79509379509379</v>
      </c>
      <c r="F31" s="45">
        <v>398</v>
      </c>
      <c r="G31" s="46">
        <f t="shared" si="2"/>
        <v>13.724137931034482</v>
      </c>
    </row>
    <row r="32" spans="2:7" ht="12.75">
      <c r="B32" s="42">
        <v>2314</v>
      </c>
      <c r="C32" s="43">
        <v>0.387</v>
      </c>
      <c r="D32" s="43">
        <f t="shared" si="0"/>
        <v>0.319275</v>
      </c>
      <c r="E32" s="44">
        <f t="shared" si="1"/>
        <v>81.4345000391512</v>
      </c>
      <c r="F32" s="45">
        <v>307</v>
      </c>
      <c r="G32" s="46">
        <f t="shared" si="2"/>
        <v>10.586206896551724</v>
      </c>
    </row>
    <row r="33" spans="2:7" ht="12.75">
      <c r="B33" s="42">
        <v>2315</v>
      </c>
      <c r="C33" s="43">
        <v>0.338</v>
      </c>
      <c r="D33" s="43">
        <f t="shared" si="0"/>
        <v>0.27885</v>
      </c>
      <c r="E33" s="44">
        <f t="shared" si="1"/>
        <v>93.24009324009324</v>
      </c>
      <c r="F33" s="45">
        <v>338</v>
      </c>
      <c r="G33" s="46">
        <f t="shared" si="2"/>
        <v>11.655172413793103</v>
      </c>
    </row>
    <row r="34" spans="2:7" ht="12.75">
      <c r="B34" s="42">
        <v>2317</v>
      </c>
      <c r="C34" s="43">
        <v>0.295</v>
      </c>
      <c r="D34" s="43">
        <f t="shared" si="0"/>
        <v>0.24337499999999998</v>
      </c>
      <c r="E34" s="44">
        <f t="shared" si="1"/>
        <v>106.83102208525938</v>
      </c>
      <c r="F34" s="45">
        <v>385</v>
      </c>
      <c r="G34" s="46">
        <f t="shared" si="2"/>
        <v>13.275862068965518</v>
      </c>
    </row>
    <row r="35" spans="2:7" ht="12.75">
      <c r="B35" s="42">
        <v>2413</v>
      </c>
      <c r="C35" s="43">
        <v>0.362</v>
      </c>
      <c r="D35" s="43">
        <f t="shared" si="0"/>
        <v>0.29864999999999997</v>
      </c>
      <c r="E35" s="44">
        <f t="shared" si="1"/>
        <v>87.05842959986607</v>
      </c>
      <c r="F35" s="45">
        <v>302</v>
      </c>
      <c r="G35" s="46">
        <f t="shared" si="2"/>
        <v>10.413793103448276</v>
      </c>
    </row>
    <row r="36" spans="2:7" ht="12.75">
      <c r="B36" s="42">
        <v>2419</v>
      </c>
      <c r="C36" s="43">
        <v>0.264</v>
      </c>
      <c r="D36" s="43">
        <f t="shared" si="0"/>
        <v>0.2178</v>
      </c>
      <c r="E36" s="44">
        <f t="shared" si="1"/>
        <v>119.37557392102848</v>
      </c>
      <c r="F36" s="45">
        <v>422</v>
      </c>
      <c r="G36" s="46">
        <f t="shared" si="2"/>
        <v>14.551724137931034</v>
      </c>
    </row>
    <row r="37" spans="2:7" ht="12.75">
      <c r="B37" s="42">
        <v>2514</v>
      </c>
      <c r="C37" s="43">
        <v>0.302</v>
      </c>
      <c r="D37" s="43">
        <f t="shared" si="0"/>
        <v>0.24914999999999998</v>
      </c>
      <c r="E37" s="44">
        <f t="shared" si="1"/>
        <v>104.35480634156131</v>
      </c>
      <c r="F37" s="45">
        <v>328</v>
      </c>
      <c r="G37" s="46">
        <f t="shared" si="2"/>
        <v>11.310344827586206</v>
      </c>
    </row>
    <row r="38" spans="2:7" ht="12.75">
      <c r="B38" s="42">
        <v>2613</v>
      </c>
      <c r="C38" s="43">
        <v>0.288</v>
      </c>
      <c r="D38" s="43">
        <f t="shared" si="0"/>
        <v>0.23759999999999998</v>
      </c>
      <c r="E38" s="44">
        <f t="shared" si="1"/>
        <v>109.42760942760944</v>
      </c>
      <c r="F38" s="45">
        <v>340</v>
      </c>
      <c r="G38" s="46">
        <f t="shared" si="2"/>
        <v>11.724137931034482</v>
      </c>
    </row>
    <row r="39" spans="2:7" ht="12.75">
      <c r="B39" s="66" t="s">
        <v>34</v>
      </c>
      <c r="C39" s="43">
        <v>0.3</v>
      </c>
      <c r="D39" s="43">
        <f t="shared" si="0"/>
        <v>0.24749999999999997</v>
      </c>
      <c r="E39" s="44">
        <f t="shared" si="1"/>
        <v>105.05050505050507</v>
      </c>
      <c r="F39" s="45">
        <f>10.1*29</f>
        <v>292.9</v>
      </c>
      <c r="G39" s="46">
        <f t="shared" si="2"/>
        <v>10.1</v>
      </c>
    </row>
    <row r="40" spans="2:7" ht="12.75">
      <c r="B40" s="66" t="s">
        <v>35</v>
      </c>
      <c r="C40" s="43">
        <v>0.34</v>
      </c>
      <c r="D40" s="43">
        <f t="shared" si="0"/>
        <v>0.2805</v>
      </c>
      <c r="E40" s="44">
        <f t="shared" si="1"/>
        <v>92.6916221033868</v>
      </c>
      <c r="F40" s="45">
        <f>10*29</f>
        <v>290</v>
      </c>
      <c r="G40" s="46">
        <f t="shared" si="2"/>
        <v>10</v>
      </c>
    </row>
    <row r="41" spans="2:7" ht="12.75">
      <c r="B41" s="66" t="s">
        <v>36</v>
      </c>
      <c r="C41" s="43">
        <v>0.4</v>
      </c>
      <c r="D41" s="43">
        <f t="shared" si="0"/>
        <v>0.33</v>
      </c>
      <c r="E41" s="44">
        <f t="shared" si="1"/>
        <v>78.78787878787878</v>
      </c>
      <c r="F41" s="45">
        <f>9.1*29</f>
        <v>263.9</v>
      </c>
      <c r="G41" s="46">
        <f t="shared" si="2"/>
        <v>9.1</v>
      </c>
    </row>
    <row r="42" spans="2:7" ht="12.75">
      <c r="B42" s="66" t="s">
        <v>37</v>
      </c>
      <c r="C42" s="43">
        <v>0.5</v>
      </c>
      <c r="D42" s="43">
        <f t="shared" si="0"/>
        <v>0.4125</v>
      </c>
      <c r="E42" s="44">
        <f t="shared" si="1"/>
        <v>63.03030303030303</v>
      </c>
      <c r="F42" s="45">
        <f>8*29</f>
        <v>232</v>
      </c>
      <c r="G42" s="46">
        <f t="shared" si="2"/>
        <v>8</v>
      </c>
    </row>
    <row r="43" spans="2:7" ht="12.75">
      <c r="B43" s="66" t="s">
        <v>38</v>
      </c>
      <c r="C43" s="43">
        <v>0.6</v>
      </c>
      <c r="D43" s="43">
        <f t="shared" si="0"/>
        <v>0.49499999999999994</v>
      </c>
      <c r="E43" s="44">
        <f t="shared" si="1"/>
        <v>52.52525252525253</v>
      </c>
      <c r="F43" s="45">
        <f>7.6*29</f>
        <v>220.39999999999998</v>
      </c>
      <c r="G43" s="46">
        <f t="shared" si="2"/>
        <v>7.6</v>
      </c>
    </row>
    <row r="44" spans="2:7" ht="12.75">
      <c r="B44" s="66" t="s">
        <v>39</v>
      </c>
      <c r="C44" s="43">
        <v>0.5</v>
      </c>
      <c r="D44" s="43">
        <f t="shared" si="0"/>
        <v>0.4125</v>
      </c>
      <c r="E44" s="44">
        <f t="shared" si="1"/>
        <v>63.03030303030303</v>
      </c>
      <c r="F44" s="45">
        <f>8.6*29</f>
        <v>249.39999999999998</v>
      </c>
      <c r="G44" s="46">
        <f t="shared" si="2"/>
        <v>8.6</v>
      </c>
    </row>
    <row r="45" spans="2:7" ht="12.75">
      <c r="B45" s="66" t="s">
        <v>40</v>
      </c>
      <c r="C45" s="43">
        <v>0.4</v>
      </c>
      <c r="D45" s="43">
        <f t="shared" si="0"/>
        <v>0.33</v>
      </c>
      <c r="E45" s="44">
        <f t="shared" si="1"/>
        <v>78.78787878787878</v>
      </c>
      <c r="F45" s="45">
        <f>9.3*29</f>
        <v>269.70000000000005</v>
      </c>
      <c r="G45" s="46">
        <f t="shared" si="2"/>
        <v>9.3</v>
      </c>
    </row>
    <row r="46" spans="2:7" ht="12.75">
      <c r="B46" s="66" t="s">
        <v>41</v>
      </c>
      <c r="C46" s="43">
        <v>0.3</v>
      </c>
      <c r="D46" s="43">
        <f t="shared" si="0"/>
        <v>0.24749999999999997</v>
      </c>
      <c r="E46" s="44">
        <f t="shared" si="1"/>
        <v>105.05050505050507</v>
      </c>
      <c r="F46" s="45">
        <f>11*29</f>
        <v>319</v>
      </c>
      <c r="G46" s="46">
        <f t="shared" si="2"/>
        <v>11</v>
      </c>
    </row>
    <row r="47" spans="2:7" ht="12.75">
      <c r="B47" s="67" t="s">
        <v>42</v>
      </c>
      <c r="C47" s="68" t="e">
        <f>D47/0.825</f>
        <v>#DIV/0!</v>
      </c>
      <c r="D47" s="68" t="e">
        <f>26/E47</f>
        <v>#DIV/0!</v>
      </c>
      <c r="E47" s="69">
        <f>B5</f>
        <v>0</v>
      </c>
      <c r="F47" s="70">
        <f>29*G47</f>
        <v>0</v>
      </c>
      <c r="G47" s="71">
        <f>B6</f>
        <v>0</v>
      </c>
    </row>
    <row r="48" spans="2:7" ht="12.75">
      <c r="B48" s="42"/>
      <c r="C48" s="43"/>
      <c r="D48" s="43">
        <f>C48*0.825</f>
        <v>0</v>
      </c>
      <c r="E48" s="44" t="e">
        <f>26/D48</f>
        <v>#DIV/0!</v>
      </c>
      <c r="F48" s="45"/>
      <c r="G48" s="46">
        <f>F48/29</f>
        <v>0</v>
      </c>
    </row>
    <row r="49" spans="2:7" ht="12.75">
      <c r="B49" s="42"/>
      <c r="C49" s="43"/>
      <c r="D49" s="43">
        <f>C49*0.825</f>
        <v>0</v>
      </c>
      <c r="E49" s="44" t="e">
        <f>26/D49</f>
        <v>#DIV/0!</v>
      </c>
      <c r="F49" s="45"/>
      <c r="G49" s="46">
        <f>F49/29</f>
        <v>0</v>
      </c>
    </row>
    <row r="50" spans="2:7" ht="12.75">
      <c r="B50" s="42"/>
      <c r="C50" s="43"/>
      <c r="D50" s="43">
        <f>C50*0.825</f>
        <v>0</v>
      </c>
      <c r="E50" s="44" t="e">
        <f>26/D50</f>
        <v>#DIV/0!</v>
      </c>
      <c r="F50" s="45"/>
      <c r="G50" s="46">
        <f>F50/29</f>
        <v>0</v>
      </c>
    </row>
    <row r="51" spans="2:7" ht="13.5" thickBot="1">
      <c r="B51" s="72"/>
      <c r="C51" s="73"/>
      <c r="D51" s="73">
        <f>C51*0.825</f>
        <v>0</v>
      </c>
      <c r="E51" s="74" t="e">
        <f>26/D51</f>
        <v>#DIV/0!</v>
      </c>
      <c r="F51" s="75"/>
      <c r="G51" s="76">
        <f>F51/29</f>
        <v>0</v>
      </c>
    </row>
    <row r="52" ht="12.75"/>
    <row r="53" ht="12.75"/>
    <row r="54" ht="12.75"/>
    <row r="55" ht="12.75"/>
    <row r="56" ht="12.75">
      <c r="H56" s="77"/>
    </row>
  </sheetData>
  <sheetProtection password="D767" sheet="1" objects="1" scenarios="1" selectLockedCells="1"/>
  <conditionalFormatting sqref="N4 H4">
    <cfRule type="cellIs" priority="1" dxfId="0" operator="lessThan" stopIfTrue="1">
      <formula>0</formula>
    </cfRule>
  </conditionalFormatting>
  <dataValidations count="4">
    <dataValidation type="list" showInputMessage="1" showErrorMessage="1" sqref="N4">
      <formula1>$H$14:$H$24</formula1>
    </dataValidation>
    <dataValidation type="list" allowBlank="1" showInputMessage="1" showErrorMessage="1" sqref="O4">
      <formula1>$H$26:$H$27</formula1>
    </dataValidation>
    <dataValidation type="list" allowBlank="1" showInputMessage="1" showErrorMessage="1" sqref="B4">
      <formula1>$B$11:$B$51</formula1>
    </dataValidation>
    <dataValidation type="list" allowBlank="1" showInputMessage="1" showErrorMessage="1" sqref="F4">
      <formula1>$H$11:$H$12</formula1>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MANN+HUMMEL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SMiller</dc:creator>
  <cp:keywords/>
  <dc:description/>
  <cp:lastModifiedBy>SMiller</cp:lastModifiedBy>
  <dcterms:created xsi:type="dcterms:W3CDTF">2009-03-03T01:50:38Z</dcterms:created>
  <dcterms:modified xsi:type="dcterms:W3CDTF">2009-03-03T02:04:27Z</dcterms:modified>
  <cp:category/>
  <cp:version/>
  <cp:contentType/>
  <cp:contentStatus/>
</cp:coreProperties>
</file>